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2K8SVC\EconomicoFinanziario\CARTELLA FISCALE\TRASPARENZA\BES 2022\Nuova pubblicazione\"/>
    </mc:Choice>
  </mc:AlternateContent>
  <bookViews>
    <workbookView xWindow="0" yWindow="0" windowWidth="19200" windowHeight="11745"/>
  </bookViews>
  <sheets>
    <sheet name="INDICATORI IRCCS" sheetId="1" r:id="rId1"/>
  </sheets>
  <externalReferences>
    <externalReference r:id="rId2"/>
  </externalReferences>
  <definedNames>
    <definedName name="_xlnm.Print_Area" localSheetId="0">'INDICATORI IRCCS'!$A$1:$I$62</definedName>
    <definedName name="VERSIONI">[1]VERSIONI!$A$2:$A$10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  <c r="A2" i="1"/>
  <c r="B2" i="1"/>
  <c r="C4" i="1"/>
  <c r="D4" i="1"/>
  <c r="H4" i="1" s="1"/>
  <c r="E4" i="1"/>
  <c r="G4" i="1"/>
  <c r="I4" i="1"/>
  <c r="C6" i="1"/>
  <c r="P6" i="1" s="1"/>
  <c r="D6" i="1"/>
  <c r="E6" i="1"/>
  <c r="P38" i="1" s="1"/>
  <c r="L6" i="1"/>
  <c r="M6" i="1"/>
  <c r="N6" i="1"/>
  <c r="O6" i="1"/>
  <c r="C7" i="1"/>
  <c r="G6" i="1" s="1"/>
  <c r="R6" i="1" s="1"/>
  <c r="D7" i="1"/>
  <c r="H6" i="1" s="1"/>
  <c r="R22" i="1" s="1"/>
  <c r="E7" i="1"/>
  <c r="I6" i="1" s="1"/>
  <c r="R38" i="1" s="1"/>
  <c r="L7" i="1"/>
  <c r="L8" i="1" s="1"/>
  <c r="L9" i="1" s="1"/>
  <c r="L10" i="1" s="1"/>
  <c r="L11" i="1" s="1"/>
  <c r="L12" i="1" s="1"/>
  <c r="L13" i="1" s="1"/>
  <c r="M7" i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N7" i="1"/>
  <c r="O7" i="1"/>
  <c r="N8" i="1"/>
  <c r="N24" i="1" s="1"/>
  <c r="N40" i="1" s="1"/>
  <c r="O8" i="1"/>
  <c r="C9" i="1"/>
  <c r="P7" i="1" s="1"/>
  <c r="D9" i="1"/>
  <c r="P23" i="1" s="1"/>
  <c r="E9" i="1"/>
  <c r="N9" i="1"/>
  <c r="O9" i="1"/>
  <c r="D10" i="1"/>
  <c r="N10" i="1"/>
  <c r="O10" i="1"/>
  <c r="O26" i="1" s="1"/>
  <c r="N11" i="1"/>
  <c r="N27" i="1" s="1"/>
  <c r="O11" i="1"/>
  <c r="C12" i="1"/>
  <c r="P8" i="1" s="1"/>
  <c r="D12" i="1"/>
  <c r="P24" i="1" s="1"/>
  <c r="E12" i="1"/>
  <c r="P40" i="1" s="1"/>
  <c r="N12" i="1"/>
  <c r="O12" i="1"/>
  <c r="D13" i="1"/>
  <c r="H12" i="1" s="1"/>
  <c r="R24" i="1" s="1"/>
  <c r="N13" i="1"/>
  <c r="O13" i="1"/>
  <c r="O29" i="1" s="1"/>
  <c r="L14" i="1"/>
  <c r="L15" i="1" s="1"/>
  <c r="L16" i="1" s="1"/>
  <c r="N14" i="1"/>
  <c r="N30" i="1" s="1"/>
  <c r="N46" i="1" s="1"/>
  <c r="O14" i="1"/>
  <c r="C15" i="1"/>
  <c r="P9" i="1" s="1"/>
  <c r="D15" i="1"/>
  <c r="P25" i="1" s="1"/>
  <c r="E15" i="1"/>
  <c r="N15" i="1"/>
  <c r="O15" i="1"/>
  <c r="N16" i="1"/>
  <c r="O16" i="1"/>
  <c r="O32" i="1" s="1"/>
  <c r="L17" i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N17" i="1"/>
  <c r="N33" i="1" s="1"/>
  <c r="O17" i="1"/>
  <c r="C18" i="1"/>
  <c r="P10" i="1" s="1"/>
  <c r="D18" i="1"/>
  <c r="E18" i="1"/>
  <c r="N18" i="1"/>
  <c r="O18" i="1"/>
  <c r="N19" i="1"/>
  <c r="O19" i="1"/>
  <c r="N20" i="1"/>
  <c r="N36" i="1" s="1"/>
  <c r="N52" i="1" s="1"/>
  <c r="O20" i="1"/>
  <c r="C21" i="1"/>
  <c r="P11" i="1" s="1"/>
  <c r="D21" i="1"/>
  <c r="P27" i="1" s="1"/>
  <c r="E21" i="1"/>
  <c r="N21" i="1"/>
  <c r="O21" i="1"/>
  <c r="M22" i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N22" i="1"/>
  <c r="O22" i="1"/>
  <c r="O38" i="1" s="1"/>
  <c r="P22" i="1"/>
  <c r="Q22" i="1"/>
  <c r="N23" i="1"/>
  <c r="N39" i="1" s="1"/>
  <c r="O23" i="1"/>
  <c r="Q23" i="1"/>
  <c r="C24" i="1"/>
  <c r="P12" i="1" s="1"/>
  <c r="D24" i="1"/>
  <c r="P28" i="1" s="1"/>
  <c r="E24" i="1"/>
  <c r="O24" i="1"/>
  <c r="N25" i="1"/>
  <c r="O25" i="1"/>
  <c r="O41" i="1" s="1"/>
  <c r="N26" i="1"/>
  <c r="P26" i="1"/>
  <c r="C27" i="1"/>
  <c r="P13" i="1" s="1"/>
  <c r="D27" i="1"/>
  <c r="E27" i="1"/>
  <c r="O27" i="1"/>
  <c r="N28" i="1"/>
  <c r="O28" i="1"/>
  <c r="O44" i="1" s="1"/>
  <c r="N29" i="1"/>
  <c r="P29" i="1"/>
  <c r="C30" i="1"/>
  <c r="P14" i="1" s="1"/>
  <c r="D30" i="1"/>
  <c r="P30" i="1" s="1"/>
  <c r="E30" i="1"/>
  <c r="O30" i="1"/>
  <c r="N31" i="1"/>
  <c r="O31" i="1"/>
  <c r="O47" i="1" s="1"/>
  <c r="N32" i="1"/>
  <c r="C33" i="1"/>
  <c r="P15" i="1" s="1"/>
  <c r="D33" i="1"/>
  <c r="P31" i="1" s="1"/>
  <c r="E33" i="1"/>
  <c r="P47" i="1" s="1"/>
  <c r="O33" i="1"/>
  <c r="N34" i="1"/>
  <c r="O34" i="1"/>
  <c r="O50" i="1" s="1"/>
  <c r="N35" i="1"/>
  <c r="N51" i="1" s="1"/>
  <c r="O35" i="1"/>
  <c r="C36" i="1"/>
  <c r="P16" i="1" s="1"/>
  <c r="D36" i="1"/>
  <c r="P32" i="1" s="1"/>
  <c r="E36" i="1"/>
  <c r="P48" i="1" s="1"/>
  <c r="O36" i="1"/>
  <c r="N37" i="1"/>
  <c r="O37" i="1"/>
  <c r="O53" i="1" s="1"/>
  <c r="M38" i="1"/>
  <c r="N38" i="1"/>
  <c r="Q38" i="1"/>
  <c r="C39" i="1"/>
  <c r="P17" i="1" s="1"/>
  <c r="D39" i="1"/>
  <c r="P33" i="1" s="1"/>
  <c r="E39" i="1"/>
  <c r="P49" i="1" s="1"/>
  <c r="M39" i="1"/>
  <c r="O39" i="1"/>
  <c r="P39" i="1"/>
  <c r="M40" i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O40" i="1"/>
  <c r="N41" i="1"/>
  <c r="P41" i="1"/>
  <c r="C42" i="1"/>
  <c r="P18" i="1" s="1"/>
  <c r="D42" i="1"/>
  <c r="P34" i="1" s="1"/>
  <c r="E42" i="1"/>
  <c r="N42" i="1"/>
  <c r="O42" i="1"/>
  <c r="P42" i="1"/>
  <c r="N43" i="1"/>
  <c r="O43" i="1"/>
  <c r="P43" i="1"/>
  <c r="N44" i="1"/>
  <c r="P44" i="1"/>
  <c r="C45" i="1"/>
  <c r="P19" i="1" s="1"/>
  <c r="D45" i="1"/>
  <c r="P35" i="1" s="1"/>
  <c r="E45" i="1"/>
  <c r="N45" i="1"/>
  <c r="O45" i="1"/>
  <c r="P45" i="1"/>
  <c r="O46" i="1"/>
  <c r="P46" i="1"/>
  <c r="N47" i="1"/>
  <c r="C48" i="1"/>
  <c r="P20" i="1" s="1"/>
  <c r="D48" i="1"/>
  <c r="P36" i="1" s="1"/>
  <c r="E48" i="1"/>
  <c r="P52" i="1" s="1"/>
  <c r="N48" i="1"/>
  <c r="O48" i="1"/>
  <c r="N49" i="1"/>
  <c r="O49" i="1"/>
  <c r="N50" i="1"/>
  <c r="P50" i="1"/>
  <c r="C51" i="1"/>
  <c r="P21" i="1" s="1"/>
  <c r="D51" i="1"/>
  <c r="P37" i="1" s="1"/>
  <c r="E51" i="1"/>
  <c r="P53" i="1" s="1"/>
  <c r="O51" i="1"/>
  <c r="P51" i="1"/>
  <c r="C52" i="1"/>
  <c r="Q21" i="1" s="1"/>
  <c r="D52" i="1"/>
  <c r="H51" i="1" s="1"/>
  <c r="R37" i="1" s="1"/>
  <c r="E52" i="1"/>
  <c r="O52" i="1"/>
  <c r="N53" i="1"/>
  <c r="Q37" i="1" l="1"/>
  <c r="H9" i="1"/>
  <c r="R23" i="1" s="1"/>
  <c r="I51" i="1"/>
  <c r="R53" i="1" s="1"/>
  <c r="Q24" i="1"/>
  <c r="D16" i="1"/>
  <c r="E10" i="1"/>
  <c r="C10" i="1"/>
  <c r="Q53" i="1"/>
  <c r="G51" i="1"/>
  <c r="R21" i="1" s="1"/>
  <c r="G9" i="1"/>
  <c r="R7" i="1" s="1"/>
  <c r="Q6" i="1"/>
  <c r="I9" i="1" l="1"/>
  <c r="R39" i="1" s="1"/>
  <c r="E13" i="1"/>
  <c r="Q39" i="1"/>
  <c r="Q7" i="1"/>
  <c r="C13" i="1"/>
  <c r="H15" i="1"/>
  <c r="R25" i="1" s="1"/>
  <c r="D19" i="1"/>
  <c r="Q25" i="1"/>
  <c r="I12" i="1" l="1"/>
  <c r="R40" i="1" s="1"/>
  <c r="Q40" i="1"/>
  <c r="E16" i="1"/>
  <c r="D22" i="1"/>
  <c r="Q26" i="1"/>
  <c r="H18" i="1"/>
  <c r="R26" i="1" s="1"/>
  <c r="C16" i="1"/>
  <c r="G12" i="1"/>
  <c r="R8" i="1" s="1"/>
  <c r="Q8" i="1"/>
  <c r="C19" i="1" l="1"/>
  <c r="Q9" i="1"/>
  <c r="G15" i="1"/>
  <c r="R9" i="1" s="1"/>
  <c r="H21" i="1"/>
  <c r="R27" i="1" s="1"/>
  <c r="Q27" i="1"/>
  <c r="D25" i="1"/>
  <c r="I15" i="1"/>
  <c r="R41" i="1" s="1"/>
  <c r="Q41" i="1"/>
  <c r="E19" i="1"/>
  <c r="I18" i="1" l="1"/>
  <c r="R42" i="1" s="1"/>
  <c r="Q42" i="1"/>
  <c r="E22" i="1"/>
  <c r="H24" i="1"/>
  <c r="R28" i="1" s="1"/>
  <c r="D28" i="1"/>
  <c r="Q28" i="1"/>
  <c r="G18" i="1"/>
  <c r="R10" i="1" s="1"/>
  <c r="C22" i="1"/>
  <c r="Q10" i="1"/>
  <c r="Q11" i="1" l="1"/>
  <c r="C25" i="1"/>
  <c r="G21" i="1"/>
  <c r="R11" i="1" s="1"/>
  <c r="H27" i="1"/>
  <c r="R29" i="1" s="1"/>
  <c r="Q29" i="1"/>
  <c r="D31" i="1"/>
  <c r="Q43" i="1"/>
  <c r="E25" i="1"/>
  <c r="I21" i="1"/>
  <c r="R43" i="1" s="1"/>
  <c r="I24" i="1" l="1"/>
  <c r="R44" i="1" s="1"/>
  <c r="Q44" i="1"/>
  <c r="E28" i="1"/>
  <c r="H30" i="1"/>
  <c r="R30" i="1" s="1"/>
  <c r="Q30" i="1"/>
  <c r="D34" i="1"/>
  <c r="G24" i="1"/>
  <c r="R12" i="1" s="1"/>
  <c r="C28" i="1"/>
  <c r="Q12" i="1"/>
  <c r="G27" i="1" l="1"/>
  <c r="R13" i="1" s="1"/>
  <c r="Q13" i="1"/>
  <c r="C31" i="1"/>
  <c r="H33" i="1"/>
  <c r="R31" i="1" s="1"/>
  <c r="D37" i="1"/>
  <c r="Q31" i="1"/>
  <c r="I27" i="1"/>
  <c r="R45" i="1" s="1"/>
  <c r="Q45" i="1"/>
  <c r="E31" i="1"/>
  <c r="E34" i="1" l="1"/>
  <c r="I30" i="1"/>
  <c r="R46" i="1" s="1"/>
  <c r="Q46" i="1"/>
  <c r="Q32" i="1"/>
  <c r="D40" i="1"/>
  <c r="H36" i="1"/>
  <c r="R32" i="1" s="1"/>
  <c r="Q14" i="1"/>
  <c r="G30" i="1"/>
  <c r="R14" i="1" s="1"/>
  <c r="C34" i="1"/>
  <c r="C37" i="1" l="1"/>
  <c r="G33" i="1"/>
  <c r="R15" i="1" s="1"/>
  <c r="Q15" i="1"/>
  <c r="Q33" i="1"/>
  <c r="D43" i="1"/>
  <c r="H39" i="1"/>
  <c r="R33" i="1" s="1"/>
  <c r="E37" i="1"/>
  <c r="I33" i="1"/>
  <c r="R47" i="1" s="1"/>
  <c r="Q47" i="1"/>
  <c r="E40" i="1" l="1"/>
  <c r="Q48" i="1"/>
  <c r="I36" i="1"/>
  <c r="R48" i="1" s="1"/>
  <c r="H42" i="1"/>
  <c r="R34" i="1" s="1"/>
  <c r="Q34" i="1"/>
  <c r="D46" i="1"/>
  <c r="G36" i="1"/>
  <c r="R16" i="1" s="1"/>
  <c r="Q16" i="1"/>
  <c r="C40" i="1"/>
  <c r="Q35" i="1" l="1"/>
  <c r="D49" i="1"/>
  <c r="H45" i="1"/>
  <c r="R35" i="1" s="1"/>
  <c r="Q17" i="1"/>
  <c r="C43" i="1"/>
  <c r="G39" i="1"/>
  <c r="R17" i="1" s="1"/>
  <c r="I39" i="1"/>
  <c r="R49" i="1" s="1"/>
  <c r="Q49" i="1"/>
  <c r="E43" i="1"/>
  <c r="H48" i="1" l="1"/>
  <c r="R36" i="1" s="1"/>
  <c r="Q36" i="1"/>
  <c r="I42" i="1"/>
  <c r="R50" i="1" s="1"/>
  <c r="Q50" i="1"/>
  <c r="E46" i="1"/>
  <c r="C46" i="1"/>
  <c r="G42" i="1"/>
  <c r="R18" i="1" s="1"/>
  <c r="Q18" i="1"/>
  <c r="G45" i="1" l="1"/>
  <c r="R19" i="1" s="1"/>
  <c r="Q19" i="1"/>
  <c r="C49" i="1"/>
  <c r="E49" i="1"/>
  <c r="I45" i="1"/>
  <c r="R51" i="1" s="1"/>
  <c r="Q51" i="1"/>
  <c r="I48" i="1" l="1"/>
  <c r="R52" i="1" s="1"/>
  <c r="Q52" i="1"/>
  <c r="Q20" i="1"/>
  <c r="G48" i="1"/>
  <c r="R20" i="1" s="1"/>
</calcChain>
</file>

<file path=xl/sharedStrings.xml><?xml version="1.0" encoding="utf-8"?>
<sst xmlns="http://schemas.openxmlformats.org/spreadsheetml/2006/main" count="78" uniqueCount="48">
  <si>
    <t>(5) Totale costi al netto amm.ti sterilizzati: totale complessivo dei costi al netto dei costi capitalizzati.</t>
  </si>
  <si>
    <t>(4) Costi caratteristici: comprende i Costi della produzione, oneri finanziari e imposte e tasse.</t>
  </si>
  <si>
    <t>(3) Costi per beni e servizi: somma delle seguenti categorie: acquisti di beni, acquisti di servizi, manutenzione e riparazioni, godimento di beni di terzi, oneri diversi di gestione.</t>
  </si>
  <si>
    <t>(2) Ricavi della gestione caratteristica: valore della produzione al netto dei costi capitalizzati e dell'eventuale contributo PSSR.</t>
  </si>
  <si>
    <t>(1) Costi del personale: personale strutturato (mod A) e costo dei contratti atipici (righe di bilancio: prestazioni lavoro interinale, collaborazioni coordinate e continuative).</t>
  </si>
  <si>
    <t>Note:</t>
  </si>
  <si>
    <t>Totale costi al netto amm.ti sterilizzati</t>
  </si>
  <si>
    <t>Costi caratteristici</t>
  </si>
  <si>
    <t>Indicatore 4:</t>
  </si>
  <si>
    <t>Ricavi della gestione caratteristica</t>
  </si>
  <si>
    <t>Indicatore 3:</t>
  </si>
  <si>
    <t>Godimento di beni di terzi</t>
  </si>
  <si>
    <t>Sottoindicatore 2.8:</t>
  </si>
  <si>
    <t>Manutenzione e riparazione (ordinaria esternalizzata)</t>
  </si>
  <si>
    <t>Sottoindicatore 2.7:</t>
  </si>
  <si>
    <t>Consulenze, Collaborazioni,  Interinale e altre prestazioni di lavoro non sanitarie</t>
  </si>
  <si>
    <t>Sottoindicatore 2.6:</t>
  </si>
  <si>
    <t>Servizi non sanitari</t>
  </si>
  <si>
    <t>Sottoindicatore 2.5:</t>
  </si>
  <si>
    <t>Altri servizi sanitari e sociosanitari a rilevanza sanitaria</t>
  </si>
  <si>
    <t>Sottoindicatore 2.4:</t>
  </si>
  <si>
    <t>Consulenze, Collaborazioni,  Interinale e altre prestazioni di lavoro sanitarie e sociosanitarie</t>
  </si>
  <si>
    <t>Sottoindicatore 2.3:</t>
  </si>
  <si>
    <t>Acquisti di beni non sanitari</t>
  </si>
  <si>
    <t>Sottoindicatore 2.2:</t>
  </si>
  <si>
    <t>Materiali protesici</t>
  </si>
  <si>
    <t>Sottoindicatore 2.1.4:</t>
  </si>
  <si>
    <t>Presidi chirurgici e materiali sanitari</t>
  </si>
  <si>
    <t>Sottoindicatore 2.1.3:</t>
  </si>
  <si>
    <t>Materiali diagnostici</t>
  </si>
  <si>
    <t>Sottoindicatore 2.1.2:</t>
  </si>
  <si>
    <t>Farmaci ed emoderivati</t>
  </si>
  <si>
    <t>Sottoindicatore 2.1.1:</t>
  </si>
  <si>
    <t>Acquisti di beni sanitari</t>
  </si>
  <si>
    <t>Sottoindicatore 2.1:</t>
  </si>
  <si>
    <t>Costi per beni e servizi</t>
  </si>
  <si>
    <t xml:space="preserve">Indicatore 2: </t>
  </si>
  <si>
    <t>Costi del personale</t>
  </si>
  <si>
    <t>Indicatore 1:</t>
  </si>
  <si>
    <t>Valore indicatore</t>
  </si>
  <si>
    <t>Valore Denominatore</t>
  </si>
  <si>
    <t>Valore Numeratore</t>
  </si>
  <si>
    <t>Descr_indicatore</t>
  </si>
  <si>
    <t>Indicatore</t>
  </si>
  <si>
    <t>Periodo</t>
  </si>
  <si>
    <t>Ente</t>
  </si>
  <si>
    <t>XXXXX</t>
  </si>
  <si>
    <t>Indicatori economici-gestionali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</si>
</sst>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entury Gothic"/>
      <family val="2"/>
    </font>
    <font>
      <b/>
      <sz val="12"/>
      <color indexed="8"/>
      <name val="Century Gothic"/>
      <family val="2"/>
    </font>
    <font>
      <b/>
      <sz val="11"/>
      <color indexed="8"/>
      <name val="Century Gothic"/>
      <family val="2"/>
    </font>
    <font>
      <u/>
      <sz val="11"/>
      <color indexed="8"/>
      <name val="Century Gothic"/>
      <family val="2"/>
    </font>
    <font>
      <b/>
      <i/>
      <sz val="12"/>
      <color indexed="8"/>
      <name val="Century Gothic"/>
      <family val="2"/>
    </font>
    <font>
      <i/>
      <sz val="11"/>
      <color indexed="8"/>
      <name val="Century Gothic"/>
      <family val="2"/>
    </font>
    <font>
      <sz val="12"/>
      <color indexed="8"/>
      <name val="Century Gothic"/>
      <family val="2"/>
    </font>
    <font>
      <b/>
      <sz val="16"/>
      <color indexed="8"/>
      <name val="Century Gothic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1" applyFont="1" applyProtection="1"/>
    <xf numFmtId="164" fontId="3" fillId="0" borderId="0" xfId="2" applyNumberFormat="1" applyFont="1" applyAlignment="1">
      <alignment wrapText="1"/>
    </xf>
    <xf numFmtId="41" fontId="3" fillId="0" borderId="0" xfId="2" applyNumberFormat="1" applyFont="1" applyAlignment="1">
      <alignment wrapText="1"/>
    </xf>
    <xf numFmtId="0" fontId="3" fillId="0" borderId="0" xfId="2" applyFont="1" applyAlignment="1">
      <alignment wrapText="1"/>
    </xf>
    <xf numFmtId="10" fontId="4" fillId="0" borderId="0" xfId="1" applyNumberFormat="1" applyFont="1" applyProtection="1"/>
    <xf numFmtId="10" fontId="4" fillId="0" borderId="1" xfId="3" applyNumberFormat="1" applyFont="1" applyBorder="1" applyAlignment="1" applyProtection="1">
      <alignment horizontal="center" vertical="center"/>
    </xf>
    <xf numFmtId="10" fontId="4" fillId="0" borderId="2" xfId="3" applyNumberFormat="1" applyFont="1" applyBorder="1" applyAlignment="1" applyProtection="1">
      <alignment horizontal="center" vertical="center"/>
    </xf>
    <xf numFmtId="0" fontId="3" fillId="0" borderId="2" xfId="1" applyFont="1" applyBorder="1" applyProtection="1"/>
    <xf numFmtId="41" fontId="3" fillId="0" borderId="2" xfId="4" applyNumberFormat="1" applyFont="1" applyFill="1" applyBorder="1" applyProtection="1"/>
    <xf numFmtId="0" fontId="3" fillId="0" borderId="2" xfId="1" applyFont="1" applyBorder="1" applyAlignment="1" applyProtection="1">
      <alignment wrapText="1"/>
    </xf>
    <xf numFmtId="0" fontId="5" fillId="0" borderId="3" xfId="1" applyFont="1" applyBorder="1" applyAlignment="1" applyProtection="1">
      <alignment horizontal="center" vertical="center"/>
    </xf>
    <xf numFmtId="10" fontId="4" fillId="0" borderId="4" xfId="3" applyNumberFormat="1" applyFont="1" applyBorder="1" applyAlignment="1" applyProtection="1">
      <alignment horizontal="center" vertical="center"/>
    </xf>
    <xf numFmtId="10" fontId="4" fillId="0" borderId="5" xfId="3" applyNumberFormat="1" applyFont="1" applyBorder="1" applyAlignment="1" applyProtection="1">
      <alignment horizontal="center" vertical="center"/>
    </xf>
    <xf numFmtId="0" fontId="3" fillId="0" borderId="5" xfId="1" applyFont="1" applyBorder="1" applyProtection="1"/>
    <xf numFmtId="164" fontId="3" fillId="0" borderId="5" xfId="5" applyNumberFormat="1" applyFont="1" applyFill="1" applyBorder="1" applyProtection="1"/>
    <xf numFmtId="0" fontId="3" fillId="0" borderId="5" xfId="1" applyFont="1" applyBorder="1" applyAlignment="1" applyProtection="1">
      <alignment wrapText="1"/>
    </xf>
    <xf numFmtId="0" fontId="5" fillId="0" borderId="6" xfId="1" applyFont="1" applyBorder="1" applyAlignment="1" applyProtection="1">
      <alignment horizontal="center" vertical="center"/>
    </xf>
    <xf numFmtId="0" fontId="3" fillId="0" borderId="0" xfId="4" applyFont="1" applyFill="1" applyProtection="1"/>
    <xf numFmtId="0" fontId="3" fillId="0" borderId="0" xfId="1" applyFont="1" applyAlignment="1" applyProtection="1">
      <alignment wrapText="1"/>
    </xf>
    <xf numFmtId="10" fontId="4" fillId="0" borderId="7" xfId="3" applyNumberFormat="1" applyFont="1" applyBorder="1" applyAlignment="1" applyProtection="1">
      <alignment horizontal="center" vertical="center"/>
    </xf>
    <xf numFmtId="10" fontId="4" fillId="0" borderId="8" xfId="3" applyNumberFormat="1" applyFont="1" applyBorder="1" applyAlignment="1" applyProtection="1">
      <alignment horizontal="center" vertical="center"/>
    </xf>
    <xf numFmtId="0" fontId="3" fillId="0" borderId="8" xfId="1" applyFont="1" applyBorder="1" applyProtection="1"/>
    <xf numFmtId="41" fontId="3" fillId="0" borderId="8" xfId="4" applyNumberFormat="1" applyFont="1" applyFill="1" applyBorder="1" applyProtection="1"/>
    <xf numFmtId="0" fontId="3" fillId="0" borderId="8" xfId="1" applyFont="1" applyBorder="1" applyAlignment="1" applyProtection="1">
      <alignment wrapText="1"/>
    </xf>
    <xf numFmtId="0" fontId="6" fillId="0" borderId="9" xfId="1" applyFont="1" applyBorder="1" applyAlignment="1" applyProtection="1">
      <alignment horizontal="center" vertical="center"/>
    </xf>
    <xf numFmtId="10" fontId="4" fillId="0" borderId="10" xfId="3" applyNumberFormat="1" applyFont="1" applyBorder="1" applyAlignment="1" applyProtection="1">
      <alignment horizontal="center" vertical="center"/>
    </xf>
    <xf numFmtId="10" fontId="4" fillId="0" borderId="11" xfId="3" applyNumberFormat="1" applyFont="1" applyBorder="1" applyAlignment="1" applyProtection="1">
      <alignment horizontal="center" vertical="center"/>
    </xf>
    <xf numFmtId="0" fontId="3" fillId="0" borderId="11" xfId="1" applyFont="1" applyBorder="1" applyProtection="1"/>
    <xf numFmtId="41" fontId="3" fillId="0" borderId="11" xfId="4" applyNumberFormat="1" applyFont="1" applyFill="1" applyBorder="1" applyProtection="1"/>
    <xf numFmtId="0" fontId="3" fillId="0" borderId="11" xfId="1" applyFont="1" applyBorder="1" applyAlignment="1" applyProtection="1">
      <alignment wrapText="1"/>
    </xf>
    <xf numFmtId="0" fontId="6" fillId="0" borderId="12" xfId="1" applyFont="1" applyBorder="1" applyAlignment="1" applyProtection="1">
      <alignment horizontal="center" vertical="center"/>
    </xf>
    <xf numFmtId="0" fontId="6" fillId="0" borderId="0" xfId="1" applyFont="1" applyProtection="1"/>
    <xf numFmtId="41" fontId="3" fillId="0" borderId="11" xfId="4" applyNumberFormat="1" applyFont="1" applyFill="1" applyBorder="1" applyAlignment="1" applyProtection="1">
      <alignment vertical="center"/>
    </xf>
    <xf numFmtId="2" fontId="3" fillId="0" borderId="0" xfId="2" applyNumberFormat="1" applyFont="1" applyAlignment="1">
      <alignment wrapText="1"/>
    </xf>
    <xf numFmtId="10" fontId="7" fillId="0" borderId="7" xfId="3" applyNumberFormat="1" applyFont="1" applyBorder="1" applyAlignment="1" applyProtection="1">
      <alignment horizontal="center" vertical="center"/>
    </xf>
    <xf numFmtId="10" fontId="7" fillId="0" borderId="8" xfId="3" applyNumberFormat="1" applyFont="1" applyBorder="1" applyAlignment="1" applyProtection="1">
      <alignment horizontal="center" vertical="center"/>
    </xf>
    <xf numFmtId="0" fontId="8" fillId="0" borderId="8" xfId="1" applyFont="1" applyBorder="1" applyProtection="1"/>
    <xf numFmtId="41" fontId="8" fillId="0" borderId="8" xfId="4" applyNumberFormat="1" applyFont="1" applyFill="1" applyBorder="1" applyProtection="1"/>
    <xf numFmtId="0" fontId="8" fillId="0" borderId="8" xfId="1" applyFont="1" applyBorder="1" applyAlignment="1" applyProtection="1">
      <alignment wrapText="1"/>
    </xf>
    <xf numFmtId="10" fontId="7" fillId="0" borderId="10" xfId="3" applyNumberFormat="1" applyFont="1" applyBorder="1" applyAlignment="1" applyProtection="1">
      <alignment horizontal="center" vertical="center"/>
    </xf>
    <xf numFmtId="10" fontId="7" fillId="0" borderId="11" xfId="3" applyNumberFormat="1" applyFont="1" applyBorder="1" applyAlignment="1" applyProtection="1">
      <alignment horizontal="center" vertical="center"/>
    </xf>
    <xf numFmtId="0" fontId="8" fillId="0" borderId="11" xfId="1" applyFont="1" applyBorder="1" applyProtection="1"/>
    <xf numFmtId="41" fontId="8" fillId="0" borderId="11" xfId="4" applyNumberFormat="1" applyFont="1" applyFill="1" applyBorder="1" applyProtection="1"/>
    <xf numFmtId="0" fontId="8" fillId="0" borderId="11" xfId="1" applyFont="1" applyBorder="1" applyAlignment="1" applyProtection="1">
      <alignment wrapText="1"/>
    </xf>
    <xf numFmtId="0" fontId="8" fillId="0" borderId="0" xfId="1" applyFont="1" applyProtection="1"/>
    <xf numFmtId="0" fontId="8" fillId="0" borderId="0" xfId="4" applyFont="1" applyFill="1" applyProtection="1"/>
    <xf numFmtId="41" fontId="3" fillId="0" borderId="5" xfId="4" applyNumberFormat="1" applyFont="1" applyFill="1" applyBorder="1" applyProtection="1"/>
    <xf numFmtId="10" fontId="9" fillId="0" borderId="0" xfId="1" applyNumberFormat="1" applyFont="1" applyProtection="1"/>
    <xf numFmtId="0" fontId="5" fillId="0" borderId="0" xfId="1" applyFont="1" applyAlignment="1" applyProtection="1">
      <alignment horizontal="center" vertical="center" wrapText="1"/>
    </xf>
    <xf numFmtId="0" fontId="3" fillId="0" borderId="0" xfId="1" applyFont="1" applyAlignment="1" applyProtection="1">
      <alignment horizontal="center" vertical="center"/>
    </xf>
    <xf numFmtId="0" fontId="3" fillId="0" borderId="0" xfId="1" applyFont="1" applyAlignment="1" applyProtection="1">
      <alignment horizontal="center" vertical="center" wrapText="1"/>
    </xf>
    <xf numFmtId="0" fontId="5" fillId="0" borderId="0" xfId="1" applyFont="1" applyProtection="1"/>
    <xf numFmtId="0" fontId="5" fillId="0" borderId="13" xfId="1" applyFont="1" applyBorder="1" applyAlignment="1" applyProtection="1">
      <alignment horizontal="center"/>
    </xf>
    <xf numFmtId="0" fontId="0" fillId="0" borderId="0" xfId="0"/>
    <xf numFmtId="0" fontId="10" fillId="0" borderId="0" xfId="2" applyFont="1" applyAlignment="1" applyProtection="1">
      <alignment horizontal="center" vertical="top"/>
    </xf>
  </cellXfs>
  <cellStyles count="6">
    <cellStyle name="Migliaia 2" xfId="5"/>
    <cellStyle name="Normale" xfId="0" builtinId="0"/>
    <cellStyle name="Normale 2 2" xfId="2"/>
    <cellStyle name="Normale 2_conto_economico_trimestrale_TRIM_1" xfId="4"/>
    <cellStyle name="Normale 2_conto_economico_trimestrale_TRIM_3" xfId="1"/>
    <cellStyle name="Percentual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ARTELLA%20FISCALE/TRASPARENZA/BES%202022/Bilancio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GR"/>
      <sheetName val="Info"/>
      <sheetName val="Codifica_CE"/>
      <sheetName val="CE"/>
      <sheetName val="NI-Tot"/>
      <sheetName val="Dettaglio_CE_LP_Tot"/>
      <sheetName val="NI-San"/>
      <sheetName val="Dettaglio_CE_San"/>
      <sheetName val="Dettaglio_CE_LP_San"/>
      <sheetName val="Dettaglio_CE_Ter"/>
      <sheetName val="NI-118"/>
      <sheetName val="NI-Ric"/>
      <sheetName val="NI-Ter"/>
      <sheetName val="ESTR_PREC"/>
      <sheetName val="NI-Soc"/>
      <sheetName val="Dettaglio_CE_Soc"/>
      <sheetName val="Dettaglio_CE_Ric"/>
      <sheetName val="Dettaglio_CE_LP_Ric"/>
      <sheetName val="Prestazioni"/>
      <sheetName val="Dett_Cons"/>
      <sheetName val="Cons_Tot"/>
      <sheetName val="Cons_San_TOT"/>
      <sheetName val="Cons_San"/>
      <sheetName val="Cons_Ter_TOT"/>
      <sheetName val="Cons_Ter"/>
      <sheetName val="Cons_Ter_L23"/>
      <sheetName val="Cons_San_L23"/>
      <sheetName val="Cons_Ric"/>
      <sheetName val="Cons_118"/>
      <sheetName val="CeMin_Tot"/>
      <sheetName val="CeMin_San"/>
      <sheetName val="CeMin_Ter"/>
      <sheetName val="CeMin_118"/>
      <sheetName val="CeMin_Ric"/>
      <sheetName val="SKASST_TOT"/>
      <sheetName val="SKASST_SAN"/>
      <sheetName val="SKASST_TER"/>
      <sheetName val="SKASST_118"/>
      <sheetName val="SKATS"/>
      <sheetName val="SKIRCCS_TOT"/>
      <sheetName val="SKIRCCS_SAN"/>
      <sheetName val="SKIRCCS_RIC"/>
      <sheetName val="SKIRCCS_118"/>
      <sheetName val="INDICATORI ASST"/>
      <sheetName val="INDICATORI ATS"/>
      <sheetName val="INDICATORI IRCCS"/>
      <sheetName val="INFO_OUT"/>
      <sheetName val="VERSIONI"/>
      <sheetName val="ESTR_SK"/>
    </sheetNames>
    <sheetDataSet>
      <sheetData sheetId="0"/>
      <sheetData sheetId="1">
        <row r="2">
          <cell r="B2" t="str">
            <v>922</v>
          </cell>
          <cell r="C2" t="str">
            <v>FONDAZIONE ISTITUTO NAZIONALE DEI TUMORI- MI</v>
          </cell>
        </row>
        <row r="3">
          <cell r="B3" t="str">
            <v>2022</v>
          </cell>
        </row>
        <row r="5">
          <cell r="B5" t="str">
            <v>Consuntivo</v>
          </cell>
        </row>
      </sheetData>
      <sheetData sheetId="2"/>
      <sheetData sheetId="3"/>
      <sheetData sheetId="4">
        <row r="10">
          <cell r="N10" t="str">
            <v>Valore netto al 31/12/2021</v>
          </cell>
          <cell r="O10" t="str">
            <v>Valore netto al 31/12/2022</v>
          </cell>
        </row>
      </sheetData>
      <sheetData sheetId="5"/>
      <sheetData sheetId="6">
        <row r="10">
          <cell r="R10" t="str">
            <v>Prechiusura al ° trimestre 2022</v>
          </cell>
        </row>
        <row r="11">
          <cell r="N11">
            <v>264608560</v>
          </cell>
          <cell r="O11">
            <v>264113035</v>
          </cell>
          <cell r="R11">
            <v>0</v>
          </cell>
        </row>
        <row r="31">
          <cell r="N31">
            <v>22286162</v>
          </cell>
          <cell r="O31">
            <v>26564892</v>
          </cell>
        </row>
        <row r="98">
          <cell r="N98">
            <v>817974</v>
          </cell>
          <cell r="O98">
            <v>463528</v>
          </cell>
          <cell r="R98">
            <v>0</v>
          </cell>
        </row>
        <row r="381">
          <cell r="N381">
            <v>10160048</v>
          </cell>
          <cell r="O381">
            <v>10386785</v>
          </cell>
          <cell r="R381">
            <v>0</v>
          </cell>
        </row>
        <row r="397">
          <cell r="N397">
            <v>258936501</v>
          </cell>
          <cell r="O397">
            <v>259036393</v>
          </cell>
          <cell r="R397">
            <v>0</v>
          </cell>
        </row>
        <row r="401">
          <cell r="N401">
            <v>113334394</v>
          </cell>
          <cell r="O401">
            <v>104231290</v>
          </cell>
          <cell r="R401">
            <v>0</v>
          </cell>
        </row>
        <row r="403">
          <cell r="N403">
            <v>112675343</v>
          </cell>
          <cell r="O403">
            <v>103389274</v>
          </cell>
          <cell r="R403">
            <v>0</v>
          </cell>
        </row>
        <row r="408">
          <cell r="N408">
            <v>78677907</v>
          </cell>
          <cell r="O408">
            <v>71388925</v>
          </cell>
        </row>
        <row r="409">
          <cell r="N409">
            <v>0</v>
          </cell>
        </row>
        <row r="410">
          <cell r="N410">
            <v>10623801</v>
          </cell>
          <cell r="O410">
            <v>9641960</v>
          </cell>
        </row>
        <row r="411">
          <cell r="N411">
            <v>2779866</v>
          </cell>
          <cell r="O411">
            <v>1529710</v>
          </cell>
        </row>
        <row r="412">
          <cell r="N412">
            <v>56966</v>
          </cell>
          <cell r="O412">
            <v>44979</v>
          </cell>
        </row>
        <row r="413">
          <cell r="N413">
            <v>0</v>
          </cell>
        </row>
        <row r="414">
          <cell r="N414">
            <v>0</v>
          </cell>
        </row>
        <row r="415">
          <cell r="N415">
            <v>37764</v>
          </cell>
          <cell r="O415">
            <v>14888</v>
          </cell>
        </row>
        <row r="416">
          <cell r="N416">
            <v>0</v>
          </cell>
        </row>
        <row r="417">
          <cell r="N417">
            <v>0</v>
          </cell>
        </row>
        <row r="418">
          <cell r="N418">
            <v>0</v>
          </cell>
        </row>
        <row r="419">
          <cell r="N419">
            <v>211405</v>
          </cell>
          <cell r="O419">
            <v>182085</v>
          </cell>
        </row>
        <row r="420">
          <cell r="N420">
            <v>10300</v>
          </cell>
          <cell r="O420">
            <v>10071</v>
          </cell>
        </row>
        <row r="421">
          <cell r="N421">
            <v>102550</v>
          </cell>
          <cell r="O421">
            <v>135122</v>
          </cell>
        </row>
        <row r="422">
          <cell r="N422">
            <v>103775</v>
          </cell>
          <cell r="O422">
            <v>48950</v>
          </cell>
        </row>
        <row r="423">
          <cell r="N423">
            <v>0</v>
          </cell>
        </row>
        <row r="424">
          <cell r="N424">
            <v>0</v>
          </cell>
        </row>
        <row r="425">
          <cell r="N425">
            <v>0</v>
          </cell>
        </row>
        <row r="426">
          <cell r="N426">
            <v>0</v>
          </cell>
        </row>
        <row r="427">
          <cell r="N427">
            <v>0</v>
          </cell>
        </row>
        <row r="428">
          <cell r="N428">
            <v>0</v>
          </cell>
        </row>
        <row r="429">
          <cell r="O429">
            <v>168152</v>
          </cell>
          <cell r="R429">
            <v>0</v>
          </cell>
        </row>
        <row r="435">
          <cell r="N435">
            <v>3508601</v>
          </cell>
          <cell r="O435">
            <v>3208229</v>
          </cell>
        </row>
        <row r="436">
          <cell r="N436">
            <v>841215</v>
          </cell>
          <cell r="O436">
            <v>950328</v>
          </cell>
        </row>
        <row r="437">
          <cell r="N437">
            <v>1648442</v>
          </cell>
          <cell r="O437">
            <v>1705511</v>
          </cell>
        </row>
        <row r="438">
          <cell r="N438">
            <v>0</v>
          </cell>
        </row>
        <row r="447">
          <cell r="N447">
            <v>1048306</v>
          </cell>
          <cell r="O447">
            <v>1068046</v>
          </cell>
        </row>
        <row r="453">
          <cell r="N453">
            <v>539000</v>
          </cell>
          <cell r="O453">
            <v>559383</v>
          </cell>
        </row>
        <row r="454">
          <cell r="N454">
            <v>538143</v>
          </cell>
          <cell r="O454">
            <v>667923</v>
          </cell>
        </row>
        <row r="478">
          <cell r="N478">
            <v>659051</v>
          </cell>
          <cell r="O478">
            <v>842016</v>
          </cell>
          <cell r="R478">
            <v>0</v>
          </cell>
        </row>
        <row r="499">
          <cell r="N499">
            <v>34147626</v>
          </cell>
          <cell r="O499">
            <v>40622622</v>
          </cell>
          <cell r="R499">
            <v>0</v>
          </cell>
        </row>
        <row r="889">
          <cell r="N889">
            <v>2057998</v>
          </cell>
          <cell r="O889">
            <v>2323654</v>
          </cell>
          <cell r="R889">
            <v>0</v>
          </cell>
        </row>
        <row r="902">
          <cell r="N902">
            <v>188266</v>
          </cell>
          <cell r="O902">
            <v>42805</v>
          </cell>
        </row>
        <row r="907">
          <cell r="N907">
            <v>0</v>
          </cell>
        </row>
        <row r="921">
          <cell r="N921">
            <v>1887922</v>
          </cell>
          <cell r="O921">
            <v>1868624</v>
          </cell>
          <cell r="R921">
            <v>0</v>
          </cell>
        </row>
        <row r="959">
          <cell r="N959">
            <v>18030196</v>
          </cell>
          <cell r="O959">
            <v>23988281</v>
          </cell>
          <cell r="R959">
            <v>0</v>
          </cell>
        </row>
        <row r="988">
          <cell r="N988">
            <v>424084</v>
          </cell>
          <cell r="O988">
            <v>608331</v>
          </cell>
          <cell r="R988">
            <v>0</v>
          </cell>
        </row>
        <row r="997">
          <cell r="N997">
            <v>0</v>
          </cell>
        </row>
        <row r="998">
          <cell r="N998">
            <v>5025</v>
          </cell>
        </row>
        <row r="1000">
          <cell r="N1000">
            <v>0</v>
          </cell>
        </row>
        <row r="1001">
          <cell r="N1001">
            <v>0</v>
          </cell>
        </row>
        <row r="1021">
          <cell r="N1021">
            <v>9582197</v>
          </cell>
          <cell r="O1021">
            <v>9954409</v>
          </cell>
          <cell r="R1021">
            <v>0</v>
          </cell>
        </row>
        <row r="1034">
          <cell r="N1034">
            <v>1496111</v>
          </cell>
          <cell r="O1034">
            <v>1545113</v>
          </cell>
          <cell r="R1034">
            <v>0</v>
          </cell>
        </row>
        <row r="1049">
          <cell r="N1049">
            <v>81287289</v>
          </cell>
          <cell r="O1049">
            <v>84255400</v>
          </cell>
          <cell r="R1049">
            <v>0</v>
          </cell>
        </row>
        <row r="1384">
          <cell r="N1384">
            <v>1868757</v>
          </cell>
          <cell r="O1384">
            <v>1934121</v>
          </cell>
          <cell r="R1384">
            <v>0</v>
          </cell>
        </row>
        <row r="1607">
          <cell r="N1607">
            <v>0</v>
          </cell>
          <cell r="O1607">
            <v>448</v>
          </cell>
          <cell r="R1607">
            <v>0</v>
          </cell>
        </row>
        <row r="1729">
          <cell r="N1729">
            <v>6586482</v>
          </cell>
          <cell r="O1729">
            <v>6988480</v>
          </cell>
          <cell r="R1729">
            <v>0</v>
          </cell>
        </row>
        <row r="1746">
          <cell r="N1746">
            <v>253878952</v>
          </cell>
          <cell r="O1746">
            <v>253278864</v>
          </cell>
          <cell r="R1746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2">
          <cell r="A2" t="str">
            <v>V1</v>
          </cell>
        </row>
        <row r="3">
          <cell r="A3" t="str">
            <v>V2</v>
          </cell>
        </row>
        <row r="4">
          <cell r="A4" t="str">
            <v>V3</v>
          </cell>
        </row>
        <row r="5">
          <cell r="A5" t="str">
            <v>V4</v>
          </cell>
        </row>
        <row r="6">
          <cell r="A6" t="str">
            <v>V5</v>
          </cell>
        </row>
        <row r="7">
          <cell r="A7" t="str">
            <v>V6</v>
          </cell>
        </row>
        <row r="8">
          <cell r="A8" t="str">
            <v>V7</v>
          </cell>
        </row>
        <row r="9">
          <cell r="A9" t="str">
            <v>V8</v>
          </cell>
        </row>
        <row r="10">
          <cell r="A10" t="str">
            <v>V9</v>
          </cell>
        </row>
      </sheetData>
      <sheetData sheetId="48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9">
    <pageSetUpPr fitToPage="1"/>
  </sheetPr>
  <dimension ref="A1:R61"/>
  <sheetViews>
    <sheetView showGridLines="0" tabSelected="1" topLeftCell="A32" zoomScale="60" zoomScaleNormal="60" workbookViewId="0">
      <selection sqref="A1:I62"/>
    </sheetView>
  </sheetViews>
  <sheetFormatPr defaultColWidth="11.42578125" defaultRowHeight="16.5" x14ac:dyDescent="0.3"/>
  <cols>
    <col min="1" max="1" width="25" style="1" customWidth="1"/>
    <col min="2" max="2" width="39.7109375" style="1" customWidth="1"/>
    <col min="3" max="3" width="15.42578125" style="1" customWidth="1"/>
    <col min="4" max="4" width="17.28515625" style="1" customWidth="1"/>
    <col min="5" max="5" width="13.7109375" style="1" hidden="1" customWidth="1"/>
    <col min="6" max="6" width="4.7109375" style="1" customWidth="1"/>
    <col min="7" max="7" width="13.7109375" style="1" customWidth="1"/>
    <col min="8" max="8" width="15.42578125" style="1" customWidth="1"/>
    <col min="9" max="9" width="13.140625" style="1" hidden="1" customWidth="1"/>
    <col min="10" max="10" width="11.42578125" style="1" customWidth="1"/>
    <col min="11" max="11" width="0" style="1" hidden="1" customWidth="1"/>
    <col min="12" max="12" width="5.42578125" style="1" hidden="1" customWidth="1"/>
    <col min="13" max="13" width="26.140625" style="1" hidden="1" customWidth="1"/>
    <col min="14" max="14" width="28.42578125" style="1" hidden="1" customWidth="1"/>
    <col min="15" max="15" width="70.140625" style="1" hidden="1" customWidth="1"/>
    <col min="16" max="16" width="21.42578125" style="1" hidden="1" customWidth="1"/>
    <col min="17" max="17" width="24" style="1" hidden="1" customWidth="1"/>
    <col min="18" max="18" width="19.42578125" style="1" hidden="1" customWidth="1"/>
    <col min="19" max="19" width="0" style="1" hidden="1" customWidth="1"/>
    <col min="20" max="16384" width="11.42578125" style="1"/>
  </cols>
  <sheetData>
    <row r="1" spans="1:18" ht="46.5" customHeight="1" x14ac:dyDescent="0.3">
      <c r="A1" s="55" t="str">
        <f>"FONDAZIONI IRCCS - INDICATORI DI BILANCIO " &amp;[1]Info!$B$5 &amp; " " &amp;[1]Info!$B$3</f>
        <v>FONDAZIONI IRCCS - INDICATORI DI BILANCIO Consuntivo 2022</v>
      </c>
      <c r="B1" s="55"/>
      <c r="C1" s="55"/>
      <c r="D1" s="55"/>
      <c r="E1" s="55"/>
      <c r="F1" s="55"/>
      <c r="G1" s="55"/>
      <c r="H1" s="55"/>
      <c r="I1" s="55"/>
      <c r="L1" s="1" t="s">
        <v>46</v>
      </c>
      <c r="M1" s="1" t="s">
        <v>46</v>
      </c>
      <c r="N1" s="1" t="s">
        <v>46</v>
      </c>
      <c r="O1" s="1" t="s">
        <v>46</v>
      </c>
      <c r="P1" s="1">
        <v>0</v>
      </c>
      <c r="Q1" s="1">
        <v>0</v>
      </c>
      <c r="R1" s="1">
        <v>0</v>
      </c>
    </row>
    <row r="2" spans="1:18" x14ac:dyDescent="0.3">
      <c r="A2" s="53" t="str">
        <f>[1]Info!$B$2</f>
        <v>922</v>
      </c>
      <c r="B2" s="52" t="str">
        <f>[1]Info!$C$2</f>
        <v>FONDAZIONE ISTITUTO NAZIONALE DEI TUMORI- MI</v>
      </c>
      <c r="L2" s="1" t="s">
        <v>46</v>
      </c>
      <c r="M2" s="1" t="s">
        <v>46</v>
      </c>
      <c r="N2" s="1" t="s">
        <v>46</v>
      </c>
      <c r="O2" s="1" t="s">
        <v>46</v>
      </c>
      <c r="P2" s="1">
        <v>0</v>
      </c>
      <c r="Q2" s="1">
        <v>0</v>
      </c>
      <c r="R2" s="1">
        <v>0</v>
      </c>
    </row>
    <row r="3" spans="1:18" x14ac:dyDescent="0.3">
      <c r="L3" s="1" t="s">
        <v>46</v>
      </c>
      <c r="M3" s="1" t="s">
        <v>46</v>
      </c>
      <c r="N3" s="1" t="s">
        <v>46</v>
      </c>
      <c r="O3" s="1" t="s">
        <v>46</v>
      </c>
      <c r="P3" s="1">
        <v>0</v>
      </c>
      <c r="Q3" s="1">
        <v>0</v>
      </c>
      <c r="R3" s="1">
        <v>0</v>
      </c>
    </row>
    <row r="4" spans="1:18" ht="49.9" customHeight="1" x14ac:dyDescent="0.3">
      <c r="A4" s="32" t="s">
        <v>47</v>
      </c>
      <c r="C4" s="51" t="str">
        <f>+'[1]NI-Tot'!N10</f>
        <v>Valore netto al 31/12/2021</v>
      </c>
      <c r="D4" s="51" t="str">
        <f>+'[1]NI-Tot'!O10</f>
        <v>Valore netto al 31/12/2022</v>
      </c>
      <c r="E4" s="51" t="str">
        <f>'[1]NI-San'!R10</f>
        <v>Prechiusura al ° trimestre 2022</v>
      </c>
      <c r="F4" s="50"/>
      <c r="G4" s="49" t="str">
        <f>+C4</f>
        <v>Valore netto al 31/12/2021</v>
      </c>
      <c r="H4" s="49" t="str">
        <f>+D4</f>
        <v>Valore netto al 31/12/2022</v>
      </c>
      <c r="I4" s="49" t="str">
        <f>+E4</f>
        <v>Prechiusura al ° trimestre 2022</v>
      </c>
      <c r="L4" s="1" t="s">
        <v>46</v>
      </c>
      <c r="M4" s="1" t="s">
        <v>46</v>
      </c>
      <c r="N4" s="1" t="s">
        <v>46</v>
      </c>
      <c r="O4" s="1" t="s">
        <v>46</v>
      </c>
      <c r="P4" s="1">
        <v>0</v>
      </c>
      <c r="Q4" s="1">
        <v>0</v>
      </c>
      <c r="R4" s="1">
        <v>0</v>
      </c>
    </row>
    <row r="5" spans="1:18" ht="33" x14ac:dyDescent="0.3">
      <c r="L5" s="4" t="s">
        <v>45</v>
      </c>
      <c r="M5" s="4" t="s">
        <v>44</v>
      </c>
      <c r="N5" s="4" t="s">
        <v>43</v>
      </c>
      <c r="O5" s="4" t="s">
        <v>42</v>
      </c>
      <c r="P5" s="4" t="s">
        <v>41</v>
      </c>
      <c r="Q5" s="4" t="s">
        <v>40</v>
      </c>
      <c r="R5" s="34" t="s">
        <v>39</v>
      </c>
    </row>
    <row r="6" spans="1:18" ht="33" x14ac:dyDescent="0.3">
      <c r="A6" s="54" t="s">
        <v>38</v>
      </c>
      <c r="B6" s="16" t="s">
        <v>37</v>
      </c>
      <c r="C6" s="15">
        <f>+'[1]NI-San'!$N$1049+'[1]NI-San'!$N$902+'[1]NI-San'!$N$907+'[1]NI-San'!$N$910+'[1]NI-San'!$N$997+'[1]NI-San'!$N$998+'[1]NI-San'!$N$1000+'[1]NI-San'!$N$1001</f>
        <v>81480580</v>
      </c>
      <c r="D6" s="15">
        <f>+'[1]NI-San'!$O$1049+'[1]NI-San'!$O$902+'[1]NI-San'!$O$907+'[1]NI-San'!$O$910+'[1]NI-San'!$O$997+'[1]NI-San'!$O$998+'[1]NI-San'!$O$1000+'[1]NI-San'!$O$1001</f>
        <v>84298205</v>
      </c>
      <c r="E6" s="15">
        <f>+'[1]NI-San'!$R$1049+'[1]NI-San'!$R$902+'[1]NI-San'!$R$907+'[1]NI-San'!$R$910+'[1]NI-San'!$R$997+'[1]NI-San'!$R$998+'[1]NI-San'!$R$1000+'[1]NI-San'!$R$1001</f>
        <v>0</v>
      </c>
      <c r="F6" s="14"/>
      <c r="G6" s="13">
        <f>+C6/C7</f>
        <v>0.35220471493112931</v>
      </c>
      <c r="H6" s="13">
        <f>IF(D7=0,0,+D6/D7)</f>
        <v>0.37185272130747787</v>
      </c>
      <c r="I6" s="12" t="e">
        <f>+E6/E7</f>
        <v>#DIV/0!</v>
      </c>
      <c r="L6" s="4" t="str">
        <f>[1]Info!B2</f>
        <v>922</v>
      </c>
      <c r="M6" s="4" t="str">
        <f>C4</f>
        <v>Valore netto al 31/12/2021</v>
      </c>
      <c r="N6" s="4" t="str">
        <f>LEFT(A6,12)</f>
        <v>Indicatore 1</v>
      </c>
      <c r="O6" s="4" t="str">
        <f>B6&amp;" / "&amp;B7</f>
        <v>Costi del personale / Ricavi della gestione caratteristica</v>
      </c>
      <c r="P6" s="2">
        <f>C6</f>
        <v>81480580</v>
      </c>
      <c r="Q6" s="3">
        <f>C7</f>
        <v>231344376</v>
      </c>
      <c r="R6" s="34">
        <f>G6</f>
        <v>0.35220471493112931</v>
      </c>
    </row>
    <row r="7" spans="1:18" ht="33" x14ac:dyDescent="0.3">
      <c r="A7" s="54"/>
      <c r="B7" s="10" t="s">
        <v>9</v>
      </c>
      <c r="C7" s="9">
        <f>+'[1]NI-San'!$N$11-'[1]NI-San'!$N$31-'[1]NI-San'!$N$381-'[1]NI-San'!$N$98</f>
        <v>231344376</v>
      </c>
      <c r="D7" s="9">
        <f>+'[1]NI-San'!$O$11-'[1]NI-San'!$O$31-'[1]NI-San'!$O$381-'[1]NI-San'!$O$98</f>
        <v>226697830</v>
      </c>
      <c r="E7" s="9">
        <f>+'[1]NI-San'!$R$11-'[1]NI-San'!$R$31-'[1]NI-San'!$R$381-'[1]NI-San'!$R$98</f>
        <v>0</v>
      </c>
      <c r="F7" s="8"/>
      <c r="G7" s="7"/>
      <c r="H7" s="7"/>
      <c r="I7" s="6"/>
      <c r="L7" s="4" t="str">
        <f t="shared" ref="L7:L21" si="0">L6</f>
        <v>922</v>
      </c>
      <c r="M7" s="4" t="str">
        <f t="shared" ref="M7:M21" si="1">M6</f>
        <v>Valore netto al 31/12/2021</v>
      </c>
      <c r="N7" s="4" t="str">
        <f>LEFT(A9,12)</f>
        <v>Indicatore 2</v>
      </c>
      <c r="O7" s="4" t="str">
        <f>B9&amp;" / "&amp;B10</f>
        <v>Costi per beni e servizi / Ricavi della gestione caratteristica</v>
      </c>
      <c r="P7" s="2">
        <f>C9</f>
        <v>160429085</v>
      </c>
      <c r="Q7" s="3">
        <f>C10</f>
        <v>231344376</v>
      </c>
      <c r="R7" s="34">
        <f>G9</f>
        <v>0.69346438315837855</v>
      </c>
    </row>
    <row r="8" spans="1:18" ht="33" x14ac:dyDescent="0.3">
      <c r="B8" s="19"/>
      <c r="C8" s="18"/>
      <c r="D8" s="18"/>
      <c r="E8" s="18"/>
      <c r="G8" s="48"/>
      <c r="H8" s="48"/>
      <c r="I8" s="48"/>
      <c r="L8" s="4" t="str">
        <f t="shared" si="0"/>
        <v>922</v>
      </c>
      <c r="M8" s="4" t="str">
        <f t="shared" si="1"/>
        <v>Valore netto al 31/12/2021</v>
      </c>
      <c r="N8" s="4" t="str">
        <f>LEFT(A12,19)</f>
        <v>Sottoindicatore 2.1</v>
      </c>
      <c r="O8" s="4" t="str">
        <f>B12&amp;" / "&amp;B13</f>
        <v>Acquisti di beni sanitari / Ricavi della gestione caratteristica</v>
      </c>
      <c r="P8" s="2">
        <f>C12</f>
        <v>112675343</v>
      </c>
      <c r="Q8" s="3">
        <f>C13</f>
        <v>231344376</v>
      </c>
      <c r="R8" s="34">
        <f>G12</f>
        <v>0.4870459569762785</v>
      </c>
    </row>
    <row r="9" spans="1:18" ht="33" x14ac:dyDescent="0.3">
      <c r="A9" s="54" t="s">
        <v>36</v>
      </c>
      <c r="B9" s="16" t="s">
        <v>35</v>
      </c>
      <c r="C9" s="47">
        <f>+'[1]NI-San'!$N$401+'[1]NI-San'!$N$499+'[1]NI-San'!$N$1021+'[1]NI-San'!$N$1034+'[1]NI-San'!$N$1384</f>
        <v>160429085</v>
      </c>
      <c r="D9" s="47">
        <f>+'[1]NI-San'!$O$401+'[1]NI-San'!$O$499+'[1]NI-San'!$O$1021+'[1]NI-San'!$O$1034+'[1]NI-San'!$O$1384</f>
        <v>158287555</v>
      </c>
      <c r="E9" s="47">
        <f>+'[1]NI-San'!$R$401+'[1]NI-San'!$R$499+'[1]NI-San'!$R$1021+'[1]NI-San'!$R$1034+'[1]NI-San'!$R$1384</f>
        <v>0</v>
      </c>
      <c r="F9" s="14"/>
      <c r="G9" s="13">
        <f>+C9/C10</f>
        <v>0.69346438315837855</v>
      </c>
      <c r="H9" s="13">
        <f>IF(D10=0,0,+D9/D10)</f>
        <v>0.69823145197287506</v>
      </c>
      <c r="I9" s="12" t="e">
        <f>+E9/E10</f>
        <v>#DIV/0!</v>
      </c>
      <c r="L9" s="4" t="str">
        <f t="shared" si="0"/>
        <v>922</v>
      </c>
      <c r="M9" s="4" t="str">
        <f t="shared" si="1"/>
        <v>Valore netto al 31/12/2021</v>
      </c>
      <c r="N9" s="4" t="str">
        <f>LEFT(A15,21)</f>
        <v>Sottoindicatore 2.1.1</v>
      </c>
      <c r="O9" s="4" t="str">
        <f>B15&amp;" / "&amp;B16</f>
        <v>Farmaci ed emoderivati / Ricavi della gestione caratteristica</v>
      </c>
      <c r="P9" s="2">
        <f>C15</f>
        <v>92604334</v>
      </c>
      <c r="Q9" s="3">
        <f>C16</f>
        <v>231344376</v>
      </c>
      <c r="R9" s="34">
        <f>G15</f>
        <v>0.40028781162158011</v>
      </c>
    </row>
    <row r="10" spans="1:18" ht="33" x14ac:dyDescent="0.3">
      <c r="A10" s="54"/>
      <c r="B10" s="10" t="s">
        <v>9</v>
      </c>
      <c r="C10" s="9">
        <f>+C7</f>
        <v>231344376</v>
      </c>
      <c r="D10" s="9">
        <f>+D7</f>
        <v>226697830</v>
      </c>
      <c r="E10" s="9">
        <f>+E7</f>
        <v>0</v>
      </c>
      <c r="F10" s="8"/>
      <c r="G10" s="7"/>
      <c r="H10" s="7"/>
      <c r="I10" s="6"/>
      <c r="L10" s="4" t="str">
        <f t="shared" si="0"/>
        <v>922</v>
      </c>
      <c r="M10" s="4" t="str">
        <f t="shared" si="1"/>
        <v>Valore netto al 31/12/2021</v>
      </c>
      <c r="N10" s="4" t="str">
        <f>LEFT(A18,21)</f>
        <v>Sottoindicatore 2.1.2</v>
      </c>
      <c r="O10" s="4" t="str">
        <f>B18&amp;" / "&amp;B19</f>
        <v>Materiali diagnostici / Ricavi della gestione caratteristica</v>
      </c>
      <c r="P10" s="2">
        <f>C18</f>
        <v>5998258</v>
      </c>
      <c r="Q10" s="3">
        <f>C19</f>
        <v>231344376</v>
      </c>
      <c r="R10" s="34">
        <f>G18</f>
        <v>2.5927831502590752E-2</v>
      </c>
    </row>
    <row r="11" spans="1:18" ht="33" x14ac:dyDescent="0.3">
      <c r="B11" s="19"/>
      <c r="C11" s="18"/>
      <c r="D11" s="18"/>
      <c r="E11" s="18"/>
      <c r="G11" s="5"/>
      <c r="H11" s="5"/>
      <c r="I11" s="5"/>
      <c r="L11" s="4" t="str">
        <f t="shared" si="0"/>
        <v>922</v>
      </c>
      <c r="M11" s="4" t="str">
        <f t="shared" si="1"/>
        <v>Valore netto al 31/12/2021</v>
      </c>
      <c r="N11" s="4" t="str">
        <f>LEFT(A21,21)</f>
        <v>Sottoindicatore 2.1.3</v>
      </c>
      <c r="O11" s="4" t="str">
        <f>B21&amp;" / "&amp;B22</f>
        <v>Presidi chirurgici e materiali sanitari / Ricavi della gestione caratteristica</v>
      </c>
      <c r="P11" s="2">
        <f>C21</f>
        <v>1048306</v>
      </c>
      <c r="Q11" s="3">
        <f>C22</f>
        <v>231344376</v>
      </c>
      <c r="R11" s="34">
        <f>G21</f>
        <v>4.5313658284046633E-3</v>
      </c>
    </row>
    <row r="12" spans="1:18" ht="33" x14ac:dyDescent="0.3">
      <c r="A12" s="54" t="s">
        <v>34</v>
      </c>
      <c r="B12" s="30" t="s">
        <v>33</v>
      </c>
      <c r="C12" s="29">
        <f>+'[1]NI-San'!N403</f>
        <v>112675343</v>
      </c>
      <c r="D12" s="29">
        <f>+'[1]NI-San'!O403</f>
        <v>103389274</v>
      </c>
      <c r="E12" s="29">
        <f>+'[1]NI-San'!R403</f>
        <v>0</v>
      </c>
      <c r="F12" s="28"/>
      <c r="G12" s="27">
        <f>+C12/C13</f>
        <v>0.4870459569762785</v>
      </c>
      <c r="H12" s="13">
        <f>IF(D13=0,0,+D12/D13)</f>
        <v>0.45606644757031861</v>
      </c>
      <c r="I12" s="26" t="e">
        <f>+E12/E13</f>
        <v>#DIV/0!</v>
      </c>
      <c r="L12" s="4" t="str">
        <f t="shared" si="0"/>
        <v>922</v>
      </c>
      <c r="M12" s="4" t="str">
        <f t="shared" si="1"/>
        <v>Valore netto al 31/12/2021</v>
      </c>
      <c r="N12" s="4" t="str">
        <f>LEFT(A24,21)</f>
        <v>Sottoindicatore 2.1.4</v>
      </c>
      <c r="O12" s="4" t="str">
        <f>B24&amp;" / "&amp;B25</f>
        <v>Materiali protesici / Ricavi della gestione caratteristica</v>
      </c>
      <c r="P12" s="2">
        <f>C24</f>
        <v>1077143</v>
      </c>
      <c r="Q12" s="3">
        <f>C25</f>
        <v>231344376</v>
      </c>
      <c r="R12" s="34">
        <f>G24</f>
        <v>4.6560154978653985E-3</v>
      </c>
    </row>
    <row r="13" spans="1:18" ht="33" x14ac:dyDescent="0.3">
      <c r="A13" s="54"/>
      <c r="B13" s="24" t="s">
        <v>9</v>
      </c>
      <c r="C13" s="23">
        <f>+C10</f>
        <v>231344376</v>
      </c>
      <c r="D13" s="23">
        <f>+D10</f>
        <v>226697830</v>
      </c>
      <c r="E13" s="23">
        <f>+E10</f>
        <v>0</v>
      </c>
      <c r="F13" s="22"/>
      <c r="G13" s="21"/>
      <c r="H13" s="21"/>
      <c r="I13" s="20"/>
      <c r="L13" s="4" t="str">
        <f t="shared" si="0"/>
        <v>922</v>
      </c>
      <c r="M13" s="4" t="str">
        <f t="shared" si="1"/>
        <v>Valore netto al 31/12/2021</v>
      </c>
      <c r="N13" s="4" t="str">
        <f>LEFT(A27,21)</f>
        <v>Sottoindicatore 2.2:</v>
      </c>
      <c r="O13" s="4" t="str">
        <f>B27&amp;" / "&amp;B28</f>
        <v>Acquisti di beni non sanitari / Ricavi della gestione caratteristica</v>
      </c>
      <c r="P13" s="2">
        <f>C27</f>
        <v>659051</v>
      </c>
      <c r="Q13" s="3">
        <f>C28</f>
        <v>231344376</v>
      </c>
      <c r="R13" s="34">
        <f>G27</f>
        <v>2.8487876446151427E-3</v>
      </c>
    </row>
    <row r="14" spans="1:18" ht="49.5" x14ac:dyDescent="0.3">
      <c r="A14" s="32"/>
      <c r="B14" s="19"/>
      <c r="C14" s="18"/>
      <c r="D14" s="18"/>
      <c r="E14" s="18"/>
      <c r="G14" s="5"/>
      <c r="H14" s="5"/>
      <c r="I14" s="5"/>
      <c r="L14" s="4" t="str">
        <f t="shared" si="0"/>
        <v>922</v>
      </c>
      <c r="M14" s="4" t="str">
        <f t="shared" si="1"/>
        <v>Valore netto al 31/12/2021</v>
      </c>
      <c r="N14" s="4" t="str">
        <f>LEFT(A30,21)</f>
        <v>Sottoindicatore 2.3:</v>
      </c>
      <c r="O14" s="4" t="str">
        <f>B30&amp;" / "&amp;B31</f>
        <v>Consulenze, Collaborazioni,  Interinale e altre prestazioni di lavoro sanitarie e sociosanitarie / Ricavi della gestione caratteristica</v>
      </c>
      <c r="P14" s="2">
        <f>C30</f>
        <v>2057998</v>
      </c>
      <c r="Q14" s="3">
        <f>C31</f>
        <v>231344376</v>
      </c>
      <c r="R14" s="34">
        <f>G30</f>
        <v>8.8958203159431887E-3</v>
      </c>
    </row>
    <row r="15" spans="1:18" ht="16.5" customHeight="1" x14ac:dyDescent="0.3">
      <c r="A15" s="54" t="s">
        <v>32</v>
      </c>
      <c r="B15" s="44" t="s">
        <v>31</v>
      </c>
      <c r="C15" s="43">
        <f>SUM('[1]NI-San'!N406:N429)</f>
        <v>92604334</v>
      </c>
      <c r="D15" s="43">
        <f>SUM('[1]NI-San'!O406:O429)</f>
        <v>83164842</v>
      </c>
      <c r="E15" s="43">
        <f>SUM('[1]NI-San'!R406:R429)</f>
        <v>0</v>
      </c>
      <c r="F15" s="42"/>
      <c r="G15" s="41">
        <f>+C15/C16</f>
        <v>0.40028781162158011</v>
      </c>
      <c r="H15" s="13">
        <f>IF(D16=0,0,+D15/D16)</f>
        <v>0.36685327777508941</v>
      </c>
      <c r="I15" s="40" t="e">
        <f>+E15/E16</f>
        <v>#DIV/0!</v>
      </c>
      <c r="L15" s="4" t="str">
        <f t="shared" si="0"/>
        <v>922</v>
      </c>
      <c r="M15" s="4" t="str">
        <f t="shared" si="1"/>
        <v>Valore netto al 31/12/2021</v>
      </c>
      <c r="N15" s="4" t="str">
        <f>LEFT(A33,21)</f>
        <v>Sottoindicatore 2.4:</v>
      </c>
      <c r="O15" s="4" t="str">
        <f>B33&amp;" / "&amp;B34</f>
        <v>Altri servizi sanitari e sociosanitari a rilevanza sanitaria / Ricavi della gestione caratteristica</v>
      </c>
      <c r="P15" s="2">
        <f>C33</f>
        <v>1887922</v>
      </c>
      <c r="Q15" s="3">
        <f>C34</f>
        <v>231344376</v>
      </c>
      <c r="R15" s="34">
        <f>G33</f>
        <v>8.1606565616274152E-3</v>
      </c>
    </row>
    <row r="16" spans="1:18" ht="16.5" customHeight="1" x14ac:dyDescent="0.3">
      <c r="A16" s="54"/>
      <c r="B16" s="39" t="s">
        <v>9</v>
      </c>
      <c r="C16" s="38">
        <f>+C13</f>
        <v>231344376</v>
      </c>
      <c r="D16" s="38">
        <f>+D13</f>
        <v>226697830</v>
      </c>
      <c r="E16" s="38">
        <f>+E13</f>
        <v>0</v>
      </c>
      <c r="F16" s="37"/>
      <c r="G16" s="36"/>
      <c r="H16" s="36"/>
      <c r="I16" s="35"/>
      <c r="L16" s="4" t="str">
        <f t="shared" si="0"/>
        <v>922</v>
      </c>
      <c r="M16" s="4" t="str">
        <f t="shared" si="1"/>
        <v>Valore netto al 31/12/2021</v>
      </c>
      <c r="N16" s="4" t="str">
        <f>LEFT(A36,21)</f>
        <v>Sottoindicatore 2.5:</v>
      </c>
      <c r="O16" s="4" t="str">
        <f>B36&amp;" / "&amp;B37</f>
        <v>Servizi non sanitari / Ricavi della gestione caratteristica</v>
      </c>
      <c r="P16" s="2">
        <f>C36</f>
        <v>18030196</v>
      </c>
      <c r="Q16" s="3">
        <f>C37</f>
        <v>231344376</v>
      </c>
      <c r="R16" s="34">
        <f>G36</f>
        <v>7.793660823637226E-2</v>
      </c>
    </row>
    <row r="17" spans="1:18" ht="33" x14ac:dyDescent="0.3">
      <c r="A17" s="45"/>
      <c r="B17" s="45"/>
      <c r="C17" s="46"/>
      <c r="D17" s="46"/>
      <c r="E17" s="46"/>
      <c r="F17" s="45"/>
      <c r="G17" s="45"/>
      <c r="H17" s="45"/>
      <c r="I17" s="45"/>
      <c r="L17" s="4" t="str">
        <f t="shared" si="0"/>
        <v>922</v>
      </c>
      <c r="M17" s="4" t="str">
        <f t="shared" si="1"/>
        <v>Valore netto al 31/12/2021</v>
      </c>
      <c r="N17" s="4" t="str">
        <f>LEFT(A39,20)</f>
        <v>Sottoindicatore 2.6:</v>
      </c>
      <c r="O17" s="4" t="str">
        <f>B39&amp;" / "&amp;B40</f>
        <v>Consulenze, Collaborazioni,  Interinale e altre prestazioni di lavoro non sanitarie / Ricavi della gestione caratteristica</v>
      </c>
      <c r="P17" s="2">
        <f>C39</f>
        <v>424084</v>
      </c>
      <c r="Q17" s="3">
        <f>C40</f>
        <v>231344376</v>
      </c>
      <c r="R17" s="34">
        <f>G39</f>
        <v>1.8331286341709038E-3</v>
      </c>
    </row>
    <row r="18" spans="1:18" ht="16.5" customHeight="1" x14ac:dyDescent="0.3">
      <c r="A18" s="54" t="s">
        <v>30</v>
      </c>
      <c r="B18" s="44" t="s">
        <v>29</v>
      </c>
      <c r="C18" s="43">
        <f>+'[1]NI-San'!N435+'[1]NI-San'!N436+'[1]NI-San'!N437</f>
        <v>5998258</v>
      </c>
      <c r="D18" s="43">
        <f>+'[1]NI-San'!O435+'[1]NI-San'!O436+'[1]NI-San'!O437</f>
        <v>5864068</v>
      </c>
      <c r="E18" s="43">
        <f>+'[1]NI-San'!R435+'[1]NI-San'!R436+'[1]NI-San'!R437</f>
        <v>0</v>
      </c>
      <c r="F18" s="42"/>
      <c r="G18" s="41">
        <f>+C18/C19</f>
        <v>2.5927831502590752E-2</v>
      </c>
      <c r="H18" s="13">
        <f>IF(D19=0,0,+D18/D19)</f>
        <v>2.586733185756564E-2</v>
      </c>
      <c r="I18" s="40" t="e">
        <f>+E18/E19</f>
        <v>#DIV/0!</v>
      </c>
      <c r="L18" s="4" t="str">
        <f t="shared" si="0"/>
        <v>922</v>
      </c>
      <c r="M18" s="4" t="str">
        <f t="shared" si="1"/>
        <v>Valore netto al 31/12/2021</v>
      </c>
      <c r="N18" s="4" t="str">
        <f>LEFT(A42,20)</f>
        <v>Sottoindicatore 2.7:</v>
      </c>
      <c r="O18" s="4" t="str">
        <f>B42&amp;" / "&amp;B43</f>
        <v>Manutenzione e riparazione (ordinaria esternalizzata) / Ricavi della gestione caratteristica</v>
      </c>
      <c r="P18" s="2">
        <f>C42</f>
        <v>9582197</v>
      </c>
      <c r="Q18" s="3">
        <f>C43</f>
        <v>231344376</v>
      </c>
      <c r="R18" s="34">
        <f>G42</f>
        <v>4.1419623704187218E-2</v>
      </c>
    </row>
    <row r="19" spans="1:18" ht="16.5" customHeight="1" x14ac:dyDescent="0.3">
      <c r="A19" s="54"/>
      <c r="B19" s="39" t="s">
        <v>9</v>
      </c>
      <c r="C19" s="38">
        <f>+C16</f>
        <v>231344376</v>
      </c>
      <c r="D19" s="38">
        <f>+D16</f>
        <v>226697830</v>
      </c>
      <c r="E19" s="38">
        <f>+E16</f>
        <v>0</v>
      </c>
      <c r="F19" s="37"/>
      <c r="G19" s="36"/>
      <c r="H19" s="36"/>
      <c r="I19" s="35"/>
      <c r="L19" s="4" t="str">
        <f t="shared" si="0"/>
        <v>922</v>
      </c>
      <c r="M19" s="4" t="str">
        <f t="shared" si="1"/>
        <v>Valore netto al 31/12/2021</v>
      </c>
      <c r="N19" s="4" t="str">
        <f>LEFT(A45,20)</f>
        <v>Sottoindicatore 2.8:</v>
      </c>
      <c r="O19" s="4" t="str">
        <f>B45&amp;" / "&amp;B46</f>
        <v>Godimento di beni di terzi / Ricavi della gestione caratteristica</v>
      </c>
      <c r="P19" s="2">
        <f>C45</f>
        <v>1496111</v>
      </c>
      <c r="Q19" s="3">
        <f>C46</f>
        <v>231344376</v>
      </c>
      <c r="R19" s="34">
        <f>G45</f>
        <v>6.4670299138804219E-3</v>
      </c>
    </row>
    <row r="20" spans="1:18" ht="33" x14ac:dyDescent="0.3">
      <c r="A20" s="45"/>
      <c r="B20" s="45"/>
      <c r="C20" s="46"/>
      <c r="D20" s="46"/>
      <c r="E20" s="46"/>
      <c r="F20" s="45"/>
      <c r="G20" s="45"/>
      <c r="H20" s="45"/>
      <c r="I20" s="45"/>
      <c r="L20" s="4" t="str">
        <f t="shared" si="0"/>
        <v>922</v>
      </c>
      <c r="M20" s="4" t="str">
        <f t="shared" si="1"/>
        <v>Valore netto al 31/12/2021</v>
      </c>
      <c r="N20" s="4" t="str">
        <f>LEFT(A48,12)</f>
        <v>Indicatore 3</v>
      </c>
      <c r="O20" s="4" t="str">
        <f>B48&amp;" / "&amp;B49</f>
        <v>Costi caratteristici / Ricavi della gestione caratteristica</v>
      </c>
      <c r="P20" s="2">
        <f>C48</f>
        <v>265522983</v>
      </c>
      <c r="Q20" s="3">
        <f>C49</f>
        <v>231344376</v>
      </c>
      <c r="R20" s="34">
        <f>G48</f>
        <v>1.1477390874632716</v>
      </c>
    </row>
    <row r="21" spans="1:18" ht="16.5" customHeight="1" x14ac:dyDescent="0.3">
      <c r="A21" s="54" t="s">
        <v>28</v>
      </c>
      <c r="B21" s="44" t="s">
        <v>27</v>
      </c>
      <c r="C21" s="43">
        <f>+'[1]NI-San'!N447+'[1]NI-San'!N438</f>
        <v>1048306</v>
      </c>
      <c r="D21" s="43">
        <f>+'[1]NI-San'!O447+'[1]NI-San'!O438</f>
        <v>1068046</v>
      </c>
      <c r="E21" s="43">
        <f>+'[1]NI-San'!R447+'[1]NI-San'!R438</f>
        <v>0</v>
      </c>
      <c r="F21" s="42"/>
      <c r="G21" s="41">
        <f>+C21/C22</f>
        <v>4.5313658284046633E-3</v>
      </c>
      <c r="H21" s="13">
        <f>IF(D22=0,0,+D21/D22)</f>
        <v>4.7113199098553346E-3</v>
      </c>
      <c r="I21" s="40" t="e">
        <f>+E21/E22</f>
        <v>#DIV/0!</v>
      </c>
      <c r="L21" s="4" t="str">
        <f t="shared" si="0"/>
        <v>922</v>
      </c>
      <c r="M21" s="4" t="str">
        <f t="shared" si="1"/>
        <v>Valore netto al 31/12/2021</v>
      </c>
      <c r="N21" s="4" t="str">
        <f>LEFT(A51,12)</f>
        <v>Indicatore 4</v>
      </c>
      <c r="O21" s="4" t="str">
        <f>B51&amp;" / "&amp;B52</f>
        <v>Costi caratteristici / Totale costi al netto amm.ti sterilizzati</v>
      </c>
      <c r="P21" s="2">
        <f>C51</f>
        <v>265522983</v>
      </c>
      <c r="Q21" s="3">
        <f>C52</f>
        <v>253878952</v>
      </c>
      <c r="R21" s="34">
        <f>G51</f>
        <v>1.0458644992358406</v>
      </c>
    </row>
    <row r="22" spans="1:18" ht="16.5" customHeight="1" x14ac:dyDescent="0.3">
      <c r="A22" s="54"/>
      <c r="B22" s="39" t="s">
        <v>9</v>
      </c>
      <c r="C22" s="38">
        <f>+C19</f>
        <v>231344376</v>
      </c>
      <c r="D22" s="38">
        <f>+D19</f>
        <v>226697830</v>
      </c>
      <c r="E22" s="38">
        <f>+E19</f>
        <v>0</v>
      </c>
      <c r="F22" s="37"/>
      <c r="G22" s="36"/>
      <c r="H22" s="36"/>
      <c r="I22" s="35"/>
      <c r="L22" s="4" t="str">
        <f t="shared" ref="L22:L53" si="2">L21</f>
        <v>922</v>
      </c>
      <c r="M22" s="4" t="str">
        <f>D4</f>
        <v>Valore netto al 31/12/2022</v>
      </c>
      <c r="N22" s="4" t="str">
        <f t="shared" ref="N22:O53" si="3">N6</f>
        <v>Indicatore 1</v>
      </c>
      <c r="O22" s="4" t="str">
        <f t="shared" si="3"/>
        <v>Costi del personale / Ricavi della gestione caratteristica</v>
      </c>
      <c r="P22" s="2">
        <f>D6</f>
        <v>84298205</v>
      </c>
      <c r="Q22" s="3">
        <f>D7</f>
        <v>226697830</v>
      </c>
      <c r="R22" s="34">
        <f>H6</f>
        <v>0.37185272130747787</v>
      </c>
    </row>
    <row r="23" spans="1:18" ht="33" x14ac:dyDescent="0.3">
      <c r="A23" s="45"/>
      <c r="B23" s="45"/>
      <c r="C23" s="46"/>
      <c r="D23" s="46"/>
      <c r="E23" s="46"/>
      <c r="F23" s="45"/>
      <c r="G23" s="45"/>
      <c r="H23" s="45"/>
      <c r="I23" s="45"/>
      <c r="L23" s="4" t="str">
        <f t="shared" si="2"/>
        <v>922</v>
      </c>
      <c r="M23" s="4" t="str">
        <f t="shared" ref="M23:M37" si="4">M22</f>
        <v>Valore netto al 31/12/2022</v>
      </c>
      <c r="N23" s="4" t="str">
        <f t="shared" si="3"/>
        <v>Indicatore 2</v>
      </c>
      <c r="O23" s="4" t="str">
        <f t="shared" si="3"/>
        <v>Costi per beni e servizi / Ricavi della gestione caratteristica</v>
      </c>
      <c r="P23" s="2">
        <f>D9</f>
        <v>158287555</v>
      </c>
      <c r="Q23" s="3">
        <f>D10</f>
        <v>226697830</v>
      </c>
      <c r="R23" s="34">
        <f>H9</f>
        <v>0.69823145197287506</v>
      </c>
    </row>
    <row r="24" spans="1:18" ht="16.5" customHeight="1" x14ac:dyDescent="0.3">
      <c r="A24" s="54" t="s">
        <v>26</v>
      </c>
      <c r="B24" s="44" t="s">
        <v>25</v>
      </c>
      <c r="C24" s="43">
        <f>+'[1]NI-San'!N451+'[1]NI-San'!N452+'[1]NI-San'!N453+'[1]NI-San'!N454</f>
        <v>1077143</v>
      </c>
      <c r="D24" s="43">
        <f>+'[1]NI-San'!O451+'[1]NI-San'!O452+'[1]NI-San'!O453+'[1]NI-San'!O454</f>
        <v>1227306</v>
      </c>
      <c r="E24" s="43">
        <f>+'[1]NI-San'!R451+'[1]NI-San'!R452+'[1]NI-San'!R453+'[1]NI-San'!R454</f>
        <v>0</v>
      </c>
      <c r="F24" s="42"/>
      <c r="G24" s="41">
        <f>+C24/C25</f>
        <v>4.6560154978653985E-3</v>
      </c>
      <c r="H24" s="13">
        <f>IF(D25=0,0,+D24/D25)</f>
        <v>5.413840970599498E-3</v>
      </c>
      <c r="I24" s="40" t="e">
        <f>+E24/E25</f>
        <v>#DIV/0!</v>
      </c>
      <c r="L24" s="4" t="str">
        <f t="shared" si="2"/>
        <v>922</v>
      </c>
      <c r="M24" s="4" t="str">
        <f t="shared" si="4"/>
        <v>Valore netto al 31/12/2022</v>
      </c>
      <c r="N24" s="4" t="str">
        <f t="shared" si="3"/>
        <v>Sottoindicatore 2.1</v>
      </c>
      <c r="O24" s="4" t="str">
        <f t="shared" si="3"/>
        <v>Acquisti di beni sanitari / Ricavi della gestione caratteristica</v>
      </c>
      <c r="P24" s="2">
        <f>D12</f>
        <v>103389274</v>
      </c>
      <c r="Q24" s="3">
        <f>D13</f>
        <v>226697830</v>
      </c>
      <c r="R24" s="34">
        <f>H12</f>
        <v>0.45606644757031861</v>
      </c>
    </row>
    <row r="25" spans="1:18" ht="16.5" customHeight="1" x14ac:dyDescent="0.3">
      <c r="A25" s="54"/>
      <c r="B25" s="39" t="s">
        <v>9</v>
      </c>
      <c r="C25" s="38">
        <f>+C22</f>
        <v>231344376</v>
      </c>
      <c r="D25" s="38">
        <f>+D22</f>
        <v>226697830</v>
      </c>
      <c r="E25" s="38">
        <f>+E22</f>
        <v>0</v>
      </c>
      <c r="F25" s="37"/>
      <c r="G25" s="36"/>
      <c r="H25" s="36"/>
      <c r="I25" s="35"/>
      <c r="L25" s="4" t="str">
        <f t="shared" si="2"/>
        <v>922</v>
      </c>
      <c r="M25" s="4" t="str">
        <f t="shared" si="4"/>
        <v>Valore netto al 31/12/2022</v>
      </c>
      <c r="N25" s="4" t="str">
        <f t="shared" si="3"/>
        <v>Sottoindicatore 2.1.1</v>
      </c>
      <c r="O25" s="4" t="str">
        <f t="shared" si="3"/>
        <v>Farmaci ed emoderivati / Ricavi della gestione caratteristica</v>
      </c>
      <c r="P25" s="2">
        <f>D15</f>
        <v>83164842</v>
      </c>
      <c r="Q25" s="3">
        <f>D16</f>
        <v>226697830</v>
      </c>
      <c r="R25" s="34">
        <f>H15</f>
        <v>0.36685327777508941</v>
      </c>
    </row>
    <row r="26" spans="1:18" ht="33" x14ac:dyDescent="0.3">
      <c r="C26" s="18"/>
      <c r="D26" s="18"/>
      <c r="E26" s="18"/>
      <c r="L26" s="4" t="str">
        <f t="shared" si="2"/>
        <v>922</v>
      </c>
      <c r="M26" s="4" t="str">
        <f t="shared" si="4"/>
        <v>Valore netto al 31/12/2022</v>
      </c>
      <c r="N26" s="4" t="str">
        <f t="shared" si="3"/>
        <v>Sottoindicatore 2.1.2</v>
      </c>
      <c r="O26" s="4" t="str">
        <f t="shared" si="3"/>
        <v>Materiali diagnostici / Ricavi della gestione caratteristica</v>
      </c>
      <c r="P26" s="2">
        <f>D18</f>
        <v>5864068</v>
      </c>
      <c r="Q26" s="3">
        <f>D19</f>
        <v>226697830</v>
      </c>
      <c r="R26" s="34">
        <f>H18</f>
        <v>2.586733185756564E-2</v>
      </c>
    </row>
    <row r="27" spans="1:18" ht="33" x14ac:dyDescent="0.3">
      <c r="A27" s="54" t="s">
        <v>24</v>
      </c>
      <c r="B27" s="30" t="s">
        <v>23</v>
      </c>
      <c r="C27" s="29">
        <f>+'[1]NI-San'!N478</f>
        <v>659051</v>
      </c>
      <c r="D27" s="29">
        <f>+'[1]NI-San'!O478</f>
        <v>842016</v>
      </c>
      <c r="E27" s="29">
        <f>+'[1]NI-San'!R478</f>
        <v>0</v>
      </c>
      <c r="F27" s="28"/>
      <c r="G27" s="27">
        <f>+C27/C28</f>
        <v>2.8487876446151427E-3</v>
      </c>
      <c r="H27" s="13">
        <f>IF(D28=0,0,+D27/D28)</f>
        <v>3.7142658136604129E-3</v>
      </c>
      <c r="I27" s="26" t="e">
        <f>+E27/E28</f>
        <v>#DIV/0!</v>
      </c>
      <c r="L27" s="4" t="str">
        <f t="shared" si="2"/>
        <v>922</v>
      </c>
      <c r="M27" s="4" t="str">
        <f t="shared" si="4"/>
        <v>Valore netto al 31/12/2022</v>
      </c>
      <c r="N27" s="4" t="str">
        <f t="shared" si="3"/>
        <v>Sottoindicatore 2.1.3</v>
      </c>
      <c r="O27" s="4" t="str">
        <f t="shared" si="3"/>
        <v>Presidi chirurgici e materiali sanitari / Ricavi della gestione caratteristica</v>
      </c>
      <c r="P27" s="2">
        <f>D21</f>
        <v>1068046</v>
      </c>
      <c r="Q27" s="3">
        <f>D22</f>
        <v>226697830</v>
      </c>
      <c r="R27" s="34">
        <f>H21</f>
        <v>4.7113199098553346E-3</v>
      </c>
    </row>
    <row r="28" spans="1:18" ht="33" x14ac:dyDescent="0.3">
      <c r="A28" s="54"/>
      <c r="B28" s="24" t="s">
        <v>9</v>
      </c>
      <c r="C28" s="23">
        <f>+C25</f>
        <v>231344376</v>
      </c>
      <c r="D28" s="23">
        <f>+D25</f>
        <v>226697830</v>
      </c>
      <c r="E28" s="23">
        <f>+E25</f>
        <v>0</v>
      </c>
      <c r="F28" s="22"/>
      <c r="G28" s="21"/>
      <c r="H28" s="21"/>
      <c r="I28" s="20"/>
      <c r="L28" s="4" t="str">
        <f t="shared" si="2"/>
        <v>922</v>
      </c>
      <c r="M28" s="4" t="str">
        <f t="shared" si="4"/>
        <v>Valore netto al 31/12/2022</v>
      </c>
      <c r="N28" s="4" t="str">
        <f t="shared" si="3"/>
        <v>Sottoindicatore 2.1.4</v>
      </c>
      <c r="O28" s="4" t="str">
        <f t="shared" si="3"/>
        <v>Materiali protesici / Ricavi della gestione caratteristica</v>
      </c>
      <c r="P28" s="2">
        <f>D24</f>
        <v>1227306</v>
      </c>
      <c r="Q28" s="3">
        <f>D25</f>
        <v>226697830</v>
      </c>
      <c r="R28" s="34">
        <f>H24</f>
        <v>5.413840970599498E-3</v>
      </c>
    </row>
    <row r="29" spans="1:18" ht="33" x14ac:dyDescent="0.3">
      <c r="A29" s="32"/>
      <c r="B29" s="19"/>
      <c r="C29" s="18"/>
      <c r="D29" s="18"/>
      <c r="E29" s="18"/>
      <c r="G29" s="5"/>
      <c r="H29" s="5"/>
      <c r="I29" s="5"/>
      <c r="L29" s="4" t="str">
        <f t="shared" si="2"/>
        <v>922</v>
      </c>
      <c r="M29" s="4" t="str">
        <f t="shared" si="4"/>
        <v>Valore netto al 31/12/2022</v>
      </c>
      <c r="N29" s="4" t="str">
        <f t="shared" si="3"/>
        <v>Sottoindicatore 2.2:</v>
      </c>
      <c r="O29" s="4" t="str">
        <f t="shared" si="3"/>
        <v>Acquisti di beni non sanitari / Ricavi della gestione caratteristica</v>
      </c>
      <c r="P29" s="2">
        <f>D27</f>
        <v>842016</v>
      </c>
      <c r="Q29" s="3">
        <f>D28</f>
        <v>226697830</v>
      </c>
      <c r="R29" s="34">
        <f>H27</f>
        <v>3.7142658136604129E-3</v>
      </c>
    </row>
    <row r="30" spans="1:18" ht="49.5" x14ac:dyDescent="0.3">
      <c r="A30" s="54" t="s">
        <v>22</v>
      </c>
      <c r="B30" s="30" t="s">
        <v>21</v>
      </c>
      <c r="C30" s="33">
        <f>+'[1]NI-San'!N889</f>
        <v>2057998</v>
      </c>
      <c r="D30" s="33">
        <f>+'[1]NI-San'!O889</f>
        <v>2323654</v>
      </c>
      <c r="E30" s="33">
        <f>+'[1]NI-San'!R889</f>
        <v>0</v>
      </c>
      <c r="F30" s="28"/>
      <c r="G30" s="27">
        <f>+C30/C31</f>
        <v>8.8958203159431887E-3</v>
      </c>
      <c r="H30" s="13">
        <f>IF(D31=0,0,+D30/D31)</f>
        <v>1.0250005480864108E-2</v>
      </c>
      <c r="I30" s="26" t="e">
        <f>+E30/E31</f>
        <v>#DIV/0!</v>
      </c>
      <c r="L30" s="4" t="str">
        <f t="shared" si="2"/>
        <v>922</v>
      </c>
      <c r="M30" s="4" t="str">
        <f t="shared" si="4"/>
        <v>Valore netto al 31/12/2022</v>
      </c>
      <c r="N30" s="4" t="str">
        <f t="shared" si="3"/>
        <v>Sottoindicatore 2.3:</v>
      </c>
      <c r="O30" s="4" t="str">
        <f t="shared" si="3"/>
        <v>Consulenze, Collaborazioni,  Interinale e altre prestazioni di lavoro sanitarie e sociosanitarie / Ricavi della gestione caratteristica</v>
      </c>
      <c r="P30" s="2">
        <f>D30</f>
        <v>2323654</v>
      </c>
      <c r="Q30" s="3">
        <f>D31</f>
        <v>226697830</v>
      </c>
      <c r="R30" s="34">
        <f>H30</f>
        <v>1.0250005480864108E-2</v>
      </c>
    </row>
    <row r="31" spans="1:18" ht="33" x14ac:dyDescent="0.3">
      <c r="A31" s="54"/>
      <c r="B31" s="24" t="s">
        <v>9</v>
      </c>
      <c r="C31" s="23">
        <f>+C28</f>
        <v>231344376</v>
      </c>
      <c r="D31" s="23">
        <f>+D28</f>
        <v>226697830</v>
      </c>
      <c r="E31" s="23">
        <f>+E28</f>
        <v>0</v>
      </c>
      <c r="F31" s="22"/>
      <c r="G31" s="21"/>
      <c r="H31" s="21"/>
      <c r="I31" s="20"/>
      <c r="L31" s="4" t="str">
        <f t="shared" si="2"/>
        <v>922</v>
      </c>
      <c r="M31" s="4" t="str">
        <f t="shared" si="4"/>
        <v>Valore netto al 31/12/2022</v>
      </c>
      <c r="N31" s="4" t="str">
        <f t="shared" si="3"/>
        <v>Sottoindicatore 2.4:</v>
      </c>
      <c r="O31" s="4" t="str">
        <f t="shared" si="3"/>
        <v>Altri servizi sanitari e sociosanitari a rilevanza sanitaria / Ricavi della gestione caratteristica</v>
      </c>
      <c r="P31" s="2">
        <f>D33</f>
        <v>1868624</v>
      </c>
      <c r="Q31" s="3">
        <f>D34</f>
        <v>226697830</v>
      </c>
      <c r="R31" s="34">
        <f>H33</f>
        <v>8.2427961485118766E-3</v>
      </c>
    </row>
    <row r="32" spans="1:18" ht="33" x14ac:dyDescent="0.3">
      <c r="A32" s="32"/>
      <c r="B32" s="19"/>
      <c r="C32" s="18"/>
      <c r="D32" s="18"/>
      <c r="E32" s="18"/>
      <c r="G32" s="5"/>
      <c r="H32" s="5"/>
      <c r="I32" s="5"/>
      <c r="L32" s="4" t="str">
        <f t="shared" si="2"/>
        <v>922</v>
      </c>
      <c r="M32" s="4" t="str">
        <f t="shared" si="4"/>
        <v>Valore netto al 31/12/2022</v>
      </c>
      <c r="N32" s="4" t="str">
        <f t="shared" si="3"/>
        <v>Sottoindicatore 2.5:</v>
      </c>
      <c r="O32" s="4" t="str">
        <f t="shared" si="3"/>
        <v>Servizi non sanitari / Ricavi della gestione caratteristica</v>
      </c>
      <c r="P32" s="2">
        <f>D36</f>
        <v>23988281</v>
      </c>
      <c r="Q32" s="3">
        <f>D37</f>
        <v>226697830</v>
      </c>
      <c r="R32" s="34">
        <f>H36</f>
        <v>0.10581610331250194</v>
      </c>
    </row>
    <row r="33" spans="1:18" ht="33" x14ac:dyDescent="0.3">
      <c r="A33" s="54" t="s">
        <v>20</v>
      </c>
      <c r="B33" s="30" t="s">
        <v>19</v>
      </c>
      <c r="C33" s="33">
        <f>+'[1]NI-San'!N921</f>
        <v>1887922</v>
      </c>
      <c r="D33" s="33">
        <f>+'[1]NI-San'!O921</f>
        <v>1868624</v>
      </c>
      <c r="E33" s="33">
        <f>+'[1]NI-San'!R921</f>
        <v>0</v>
      </c>
      <c r="F33" s="28"/>
      <c r="G33" s="27">
        <f>+C33/C34</f>
        <v>8.1606565616274152E-3</v>
      </c>
      <c r="H33" s="13">
        <f>IF(D34=0,0,+D33/D34)</f>
        <v>8.2427961485118766E-3</v>
      </c>
      <c r="I33" s="26" t="e">
        <f>+E33/E34</f>
        <v>#DIV/0!</v>
      </c>
      <c r="L33" s="4" t="str">
        <f t="shared" si="2"/>
        <v>922</v>
      </c>
      <c r="M33" s="4" t="str">
        <f t="shared" si="4"/>
        <v>Valore netto al 31/12/2022</v>
      </c>
      <c r="N33" s="4" t="str">
        <f t="shared" si="3"/>
        <v>Sottoindicatore 2.6:</v>
      </c>
      <c r="O33" s="4" t="str">
        <f t="shared" si="3"/>
        <v>Consulenze, Collaborazioni,  Interinale e altre prestazioni di lavoro non sanitarie / Ricavi della gestione caratteristica</v>
      </c>
      <c r="P33" s="2">
        <f>D39</f>
        <v>608331</v>
      </c>
      <c r="Q33" s="3">
        <f>D40</f>
        <v>226697830</v>
      </c>
      <c r="R33" s="34">
        <f>H39</f>
        <v>2.6834443011651238E-3</v>
      </c>
    </row>
    <row r="34" spans="1:18" ht="33" x14ac:dyDescent="0.3">
      <c r="A34" s="54"/>
      <c r="B34" s="24" t="s">
        <v>9</v>
      </c>
      <c r="C34" s="23">
        <f>+C31</f>
        <v>231344376</v>
      </c>
      <c r="D34" s="23">
        <f>+D31</f>
        <v>226697830</v>
      </c>
      <c r="E34" s="23">
        <f>+E31</f>
        <v>0</v>
      </c>
      <c r="F34" s="22"/>
      <c r="G34" s="21"/>
      <c r="H34" s="21"/>
      <c r="I34" s="20"/>
      <c r="L34" s="4" t="str">
        <f t="shared" si="2"/>
        <v>922</v>
      </c>
      <c r="M34" s="4" t="str">
        <f t="shared" si="4"/>
        <v>Valore netto al 31/12/2022</v>
      </c>
      <c r="N34" s="4" t="str">
        <f t="shared" si="3"/>
        <v>Sottoindicatore 2.7:</v>
      </c>
      <c r="O34" s="4" t="str">
        <f t="shared" si="3"/>
        <v>Manutenzione e riparazione (ordinaria esternalizzata) / Ricavi della gestione caratteristica</v>
      </c>
      <c r="P34" s="2">
        <f>D42</f>
        <v>9954409</v>
      </c>
      <c r="Q34" s="3">
        <f>D43</f>
        <v>226697830</v>
      </c>
      <c r="R34" s="34">
        <f>H42</f>
        <v>4.3910473249788057E-2</v>
      </c>
    </row>
    <row r="35" spans="1:18" ht="33" x14ac:dyDescent="0.3">
      <c r="A35" s="32"/>
      <c r="B35" s="19"/>
      <c r="C35" s="18"/>
      <c r="D35" s="18"/>
      <c r="E35" s="18"/>
      <c r="G35" s="5"/>
      <c r="H35" s="5"/>
      <c r="I35" s="5"/>
      <c r="L35" s="4" t="str">
        <f t="shared" si="2"/>
        <v>922</v>
      </c>
      <c r="M35" s="4" t="str">
        <f t="shared" si="4"/>
        <v>Valore netto al 31/12/2022</v>
      </c>
      <c r="N35" s="4" t="str">
        <f t="shared" si="3"/>
        <v>Sottoindicatore 2.8:</v>
      </c>
      <c r="O35" s="4" t="str">
        <f t="shared" si="3"/>
        <v>Godimento di beni di terzi / Ricavi della gestione caratteristica</v>
      </c>
      <c r="P35" s="2">
        <f>D45</f>
        <v>1545113</v>
      </c>
      <c r="Q35" s="3">
        <f>D46</f>
        <v>226697830</v>
      </c>
      <c r="R35" s="34">
        <f>H45</f>
        <v>6.8157379362652039E-3</v>
      </c>
    </row>
    <row r="36" spans="1:18" ht="33" x14ac:dyDescent="0.3">
      <c r="A36" s="54" t="s">
        <v>18</v>
      </c>
      <c r="B36" s="30" t="s">
        <v>17</v>
      </c>
      <c r="C36" s="29">
        <f>+'[1]NI-San'!N959</f>
        <v>18030196</v>
      </c>
      <c r="D36" s="29">
        <f>+'[1]NI-San'!O959</f>
        <v>23988281</v>
      </c>
      <c r="E36" s="29">
        <f>+'[1]NI-San'!R959</f>
        <v>0</v>
      </c>
      <c r="F36" s="28"/>
      <c r="G36" s="27">
        <f>+C36/C37</f>
        <v>7.793660823637226E-2</v>
      </c>
      <c r="H36" s="13">
        <f>IF(D37=0,0,+D36/D37)</f>
        <v>0.10581610331250194</v>
      </c>
      <c r="I36" s="26" t="e">
        <f>+E36/E37</f>
        <v>#DIV/0!</v>
      </c>
      <c r="L36" s="4" t="str">
        <f t="shared" si="2"/>
        <v>922</v>
      </c>
      <c r="M36" s="4" t="str">
        <f t="shared" si="4"/>
        <v>Valore netto al 31/12/2022</v>
      </c>
      <c r="N36" s="4" t="str">
        <f t="shared" si="3"/>
        <v>Indicatore 3</v>
      </c>
      <c r="O36" s="4" t="str">
        <f t="shared" si="3"/>
        <v>Costi caratteristici / Ricavi della gestione caratteristica</v>
      </c>
      <c r="P36" s="2">
        <f>D48</f>
        <v>266025321</v>
      </c>
      <c r="Q36" s="3">
        <f>D49</f>
        <v>226697830</v>
      </c>
      <c r="R36" s="34">
        <f>H48</f>
        <v>1.1734797858453254</v>
      </c>
    </row>
    <row r="37" spans="1:18" ht="33" x14ac:dyDescent="0.3">
      <c r="A37" s="54"/>
      <c r="B37" s="24" t="s">
        <v>9</v>
      </c>
      <c r="C37" s="23">
        <f>+C34</f>
        <v>231344376</v>
      </c>
      <c r="D37" s="23">
        <f>+D34</f>
        <v>226697830</v>
      </c>
      <c r="E37" s="23">
        <f>+E34</f>
        <v>0</v>
      </c>
      <c r="F37" s="22"/>
      <c r="G37" s="21"/>
      <c r="H37" s="21"/>
      <c r="I37" s="20"/>
      <c r="L37" s="4" t="str">
        <f t="shared" si="2"/>
        <v>922</v>
      </c>
      <c r="M37" s="4" t="str">
        <f t="shared" si="4"/>
        <v>Valore netto al 31/12/2022</v>
      </c>
      <c r="N37" s="4" t="str">
        <f t="shared" si="3"/>
        <v>Indicatore 4</v>
      </c>
      <c r="O37" s="4" t="str">
        <f t="shared" si="3"/>
        <v>Costi caratteristici / Totale costi al netto amm.ti sterilizzati</v>
      </c>
      <c r="P37" s="2">
        <f>D51</f>
        <v>266025321</v>
      </c>
      <c r="Q37" s="3">
        <f>D52</f>
        <v>253278864</v>
      </c>
      <c r="R37" s="34">
        <f>H51</f>
        <v>1.0503257824150696</v>
      </c>
    </row>
    <row r="38" spans="1:18" ht="33" x14ac:dyDescent="0.3">
      <c r="A38" s="32"/>
      <c r="B38" s="19"/>
      <c r="C38" s="18"/>
      <c r="D38" s="18"/>
      <c r="E38" s="18"/>
      <c r="G38" s="5"/>
      <c r="H38" s="5"/>
      <c r="I38" s="5"/>
      <c r="L38" s="4" t="str">
        <f t="shared" si="2"/>
        <v>922</v>
      </c>
      <c r="M38" s="3" t="str">
        <f>E4</f>
        <v>Prechiusura al ° trimestre 2022</v>
      </c>
      <c r="N38" s="4" t="str">
        <f t="shared" si="3"/>
        <v>Indicatore 1</v>
      </c>
      <c r="O38" s="4" t="str">
        <f t="shared" si="3"/>
        <v>Costi del personale / Ricavi della gestione caratteristica</v>
      </c>
      <c r="P38" s="2">
        <f>E6</f>
        <v>0</v>
      </c>
      <c r="Q38" s="3">
        <f>E7</f>
        <v>0</v>
      </c>
      <c r="R38" s="2" t="e">
        <f>I6</f>
        <v>#DIV/0!</v>
      </c>
    </row>
    <row r="39" spans="1:18" ht="49.5" x14ac:dyDescent="0.3">
      <c r="A39" s="31" t="s">
        <v>16</v>
      </c>
      <c r="B39" s="30" t="s">
        <v>15</v>
      </c>
      <c r="C39" s="33">
        <f>+'[1]NI-San'!N988</f>
        <v>424084</v>
      </c>
      <c r="D39" s="33">
        <f>+'[1]NI-San'!O988</f>
        <v>608331</v>
      </c>
      <c r="E39" s="33">
        <f>+'[1]NI-San'!R988</f>
        <v>0</v>
      </c>
      <c r="F39" s="28"/>
      <c r="G39" s="27">
        <f>+C39/C40</f>
        <v>1.8331286341709038E-3</v>
      </c>
      <c r="H39" s="13">
        <f>IF(D40=0,0,+D39/D40)</f>
        <v>2.6834443011651238E-3</v>
      </c>
      <c r="I39" s="26" t="e">
        <f>+E39/E40</f>
        <v>#DIV/0!</v>
      </c>
      <c r="L39" s="4" t="str">
        <f t="shared" si="2"/>
        <v>922</v>
      </c>
      <c r="M39" s="4" t="str">
        <f t="shared" ref="M39:M53" si="5">M38</f>
        <v>Prechiusura al ° trimestre 2022</v>
      </c>
      <c r="N39" s="4" t="str">
        <f t="shared" si="3"/>
        <v>Indicatore 2</v>
      </c>
      <c r="O39" s="4" t="str">
        <f t="shared" si="3"/>
        <v>Costi per beni e servizi / Ricavi della gestione caratteristica</v>
      </c>
      <c r="P39" s="2">
        <f>E9</f>
        <v>0</v>
      </c>
      <c r="Q39" s="3">
        <f>E10</f>
        <v>0</v>
      </c>
      <c r="R39" s="2" t="e">
        <f>I9</f>
        <v>#DIV/0!</v>
      </c>
    </row>
    <row r="40" spans="1:18" ht="33" x14ac:dyDescent="0.3">
      <c r="A40" s="25"/>
      <c r="B40" s="24" t="s">
        <v>9</v>
      </c>
      <c r="C40" s="23">
        <f>+C37</f>
        <v>231344376</v>
      </c>
      <c r="D40" s="23">
        <f>+D37</f>
        <v>226697830</v>
      </c>
      <c r="E40" s="23">
        <f>+E37</f>
        <v>0</v>
      </c>
      <c r="F40" s="22"/>
      <c r="G40" s="21"/>
      <c r="H40" s="21"/>
      <c r="I40" s="20"/>
      <c r="L40" s="4" t="str">
        <f t="shared" si="2"/>
        <v>922</v>
      </c>
      <c r="M40" s="4" t="str">
        <f t="shared" si="5"/>
        <v>Prechiusura al ° trimestre 2022</v>
      </c>
      <c r="N40" s="4" t="str">
        <f t="shared" si="3"/>
        <v>Sottoindicatore 2.1</v>
      </c>
      <c r="O40" s="4" t="str">
        <f t="shared" si="3"/>
        <v>Acquisti di beni sanitari / Ricavi della gestione caratteristica</v>
      </c>
      <c r="P40" s="2">
        <f>E12</f>
        <v>0</v>
      </c>
      <c r="Q40" s="3">
        <f>E13</f>
        <v>0</v>
      </c>
      <c r="R40" s="2" t="e">
        <f>I12</f>
        <v>#DIV/0!</v>
      </c>
    </row>
    <row r="41" spans="1:18" ht="33" x14ac:dyDescent="0.3">
      <c r="A41" s="32"/>
      <c r="B41" s="19"/>
      <c r="C41" s="18"/>
      <c r="D41" s="18"/>
      <c r="E41" s="18"/>
      <c r="G41" s="5"/>
      <c r="H41" s="5"/>
      <c r="I41" s="5"/>
      <c r="L41" s="4" t="str">
        <f t="shared" si="2"/>
        <v>922</v>
      </c>
      <c r="M41" s="4" t="str">
        <f t="shared" si="5"/>
        <v>Prechiusura al ° trimestre 2022</v>
      </c>
      <c r="N41" s="4" t="str">
        <f t="shared" si="3"/>
        <v>Sottoindicatore 2.1.1</v>
      </c>
      <c r="O41" s="4" t="str">
        <f t="shared" si="3"/>
        <v>Farmaci ed emoderivati / Ricavi della gestione caratteristica</v>
      </c>
      <c r="P41" s="2">
        <f>E15</f>
        <v>0</v>
      </c>
      <c r="Q41" s="3">
        <f>E16</f>
        <v>0</v>
      </c>
      <c r="R41" s="2" t="e">
        <f>I15</f>
        <v>#DIV/0!</v>
      </c>
    </row>
    <row r="42" spans="1:18" ht="33" x14ac:dyDescent="0.3">
      <c r="A42" s="31" t="s">
        <v>14</v>
      </c>
      <c r="B42" s="30" t="s">
        <v>13</v>
      </c>
      <c r="C42" s="33">
        <f>+'[1]NI-San'!N1021</f>
        <v>9582197</v>
      </c>
      <c r="D42" s="33">
        <f>+'[1]NI-San'!O1021</f>
        <v>9954409</v>
      </c>
      <c r="E42" s="33">
        <f>+'[1]NI-San'!R1021</f>
        <v>0</v>
      </c>
      <c r="F42" s="28"/>
      <c r="G42" s="27">
        <f>+C42/C43</f>
        <v>4.1419623704187218E-2</v>
      </c>
      <c r="H42" s="13">
        <f>IF(D43=0,0,+D42/D43)</f>
        <v>4.3910473249788057E-2</v>
      </c>
      <c r="I42" s="26" t="e">
        <f>+E42/E43</f>
        <v>#DIV/0!</v>
      </c>
      <c r="L42" s="4" t="str">
        <f t="shared" si="2"/>
        <v>922</v>
      </c>
      <c r="M42" s="4" t="str">
        <f t="shared" si="5"/>
        <v>Prechiusura al ° trimestre 2022</v>
      </c>
      <c r="N42" s="4" t="str">
        <f t="shared" si="3"/>
        <v>Sottoindicatore 2.1.2</v>
      </c>
      <c r="O42" s="4" t="str">
        <f t="shared" si="3"/>
        <v>Materiali diagnostici / Ricavi della gestione caratteristica</v>
      </c>
      <c r="P42" s="2">
        <f>E18</f>
        <v>0</v>
      </c>
      <c r="Q42" s="3">
        <f>E19</f>
        <v>0</v>
      </c>
      <c r="R42" s="2" t="e">
        <f>I18</f>
        <v>#DIV/0!</v>
      </c>
    </row>
    <row r="43" spans="1:18" ht="33" x14ac:dyDescent="0.3">
      <c r="A43" s="25"/>
      <c r="B43" s="24" t="s">
        <v>9</v>
      </c>
      <c r="C43" s="23">
        <f>+C40</f>
        <v>231344376</v>
      </c>
      <c r="D43" s="23">
        <f>+D40</f>
        <v>226697830</v>
      </c>
      <c r="E43" s="23">
        <f>+E40</f>
        <v>0</v>
      </c>
      <c r="F43" s="22"/>
      <c r="G43" s="21"/>
      <c r="H43" s="21"/>
      <c r="I43" s="20"/>
      <c r="L43" s="4" t="str">
        <f t="shared" si="2"/>
        <v>922</v>
      </c>
      <c r="M43" s="4" t="str">
        <f t="shared" si="5"/>
        <v>Prechiusura al ° trimestre 2022</v>
      </c>
      <c r="N43" s="4" t="str">
        <f t="shared" si="3"/>
        <v>Sottoindicatore 2.1.3</v>
      </c>
      <c r="O43" s="4" t="str">
        <f t="shared" si="3"/>
        <v>Presidi chirurgici e materiali sanitari / Ricavi della gestione caratteristica</v>
      </c>
      <c r="P43" s="2">
        <f>E21</f>
        <v>0</v>
      </c>
      <c r="Q43" s="3">
        <f>E22</f>
        <v>0</v>
      </c>
      <c r="R43" s="2" t="e">
        <f>I21</f>
        <v>#DIV/0!</v>
      </c>
    </row>
    <row r="44" spans="1:18" ht="33" x14ac:dyDescent="0.3">
      <c r="A44" s="32"/>
      <c r="B44" s="19"/>
      <c r="C44" s="18"/>
      <c r="D44" s="18"/>
      <c r="E44" s="18"/>
      <c r="G44" s="5"/>
      <c r="H44" s="5"/>
      <c r="I44" s="5"/>
      <c r="L44" s="4" t="str">
        <f t="shared" si="2"/>
        <v>922</v>
      </c>
      <c r="M44" s="4" t="str">
        <f t="shared" si="5"/>
        <v>Prechiusura al ° trimestre 2022</v>
      </c>
      <c r="N44" s="4" t="str">
        <f t="shared" si="3"/>
        <v>Sottoindicatore 2.1.4</v>
      </c>
      <c r="O44" s="4" t="str">
        <f t="shared" si="3"/>
        <v>Materiali protesici / Ricavi della gestione caratteristica</v>
      </c>
      <c r="P44" s="2">
        <f>E24</f>
        <v>0</v>
      </c>
      <c r="Q44" s="3">
        <f>E25</f>
        <v>0</v>
      </c>
      <c r="R44" s="2" t="e">
        <f>I24</f>
        <v>#DIV/0!</v>
      </c>
    </row>
    <row r="45" spans="1:18" ht="33" x14ac:dyDescent="0.3">
      <c r="A45" s="31" t="s">
        <v>12</v>
      </c>
      <c r="B45" s="30" t="s">
        <v>11</v>
      </c>
      <c r="C45" s="29">
        <f>+'[1]NI-San'!N1034</f>
        <v>1496111</v>
      </c>
      <c r="D45" s="29">
        <f>+'[1]NI-San'!O1034</f>
        <v>1545113</v>
      </c>
      <c r="E45" s="29">
        <f>+'[1]NI-San'!R1034</f>
        <v>0</v>
      </c>
      <c r="F45" s="28"/>
      <c r="G45" s="27">
        <f>+C45/C46</f>
        <v>6.4670299138804219E-3</v>
      </c>
      <c r="H45" s="13">
        <f>IF(D46=0,0,+D45/D46)</f>
        <v>6.8157379362652039E-3</v>
      </c>
      <c r="I45" s="26" t="e">
        <f>+E45/E46</f>
        <v>#DIV/0!</v>
      </c>
      <c r="L45" s="4" t="str">
        <f t="shared" si="2"/>
        <v>922</v>
      </c>
      <c r="M45" s="4" t="str">
        <f t="shared" si="5"/>
        <v>Prechiusura al ° trimestre 2022</v>
      </c>
      <c r="N45" s="4" t="str">
        <f t="shared" si="3"/>
        <v>Sottoindicatore 2.2:</v>
      </c>
      <c r="O45" s="4" t="str">
        <f t="shared" si="3"/>
        <v>Acquisti di beni non sanitari / Ricavi della gestione caratteristica</v>
      </c>
      <c r="P45" s="2">
        <f>E27</f>
        <v>0</v>
      </c>
      <c r="Q45" s="3">
        <f>E28</f>
        <v>0</v>
      </c>
      <c r="R45" s="2" t="e">
        <f>I27</f>
        <v>#DIV/0!</v>
      </c>
    </row>
    <row r="46" spans="1:18" ht="49.5" x14ac:dyDescent="0.3">
      <c r="A46" s="25"/>
      <c r="B46" s="24" t="s">
        <v>9</v>
      </c>
      <c r="C46" s="23">
        <f>+C43</f>
        <v>231344376</v>
      </c>
      <c r="D46" s="23">
        <f>+D43</f>
        <v>226697830</v>
      </c>
      <c r="E46" s="23">
        <f>+E43</f>
        <v>0</v>
      </c>
      <c r="F46" s="22"/>
      <c r="G46" s="21"/>
      <c r="H46" s="21"/>
      <c r="I46" s="20"/>
      <c r="L46" s="4" t="str">
        <f t="shared" si="2"/>
        <v>922</v>
      </c>
      <c r="M46" s="4" t="str">
        <f t="shared" si="5"/>
        <v>Prechiusura al ° trimestre 2022</v>
      </c>
      <c r="N46" s="4" t="str">
        <f t="shared" si="3"/>
        <v>Sottoindicatore 2.3:</v>
      </c>
      <c r="O46" s="4" t="str">
        <f t="shared" si="3"/>
        <v>Consulenze, Collaborazioni,  Interinale e altre prestazioni di lavoro sanitarie e sociosanitarie / Ricavi della gestione caratteristica</v>
      </c>
      <c r="P46" s="2">
        <f>E30</f>
        <v>0</v>
      </c>
      <c r="Q46" s="3">
        <f>E31</f>
        <v>0</v>
      </c>
      <c r="R46" s="2" t="e">
        <f>I30</f>
        <v>#DIV/0!</v>
      </c>
    </row>
    <row r="47" spans="1:18" ht="33" x14ac:dyDescent="0.3">
      <c r="B47" s="19"/>
      <c r="C47" s="18"/>
      <c r="D47" s="18"/>
      <c r="E47" s="18"/>
      <c r="G47" s="5"/>
      <c r="H47" s="5"/>
      <c r="I47" s="5"/>
      <c r="L47" s="4" t="str">
        <f t="shared" si="2"/>
        <v>922</v>
      </c>
      <c r="M47" s="4" t="str">
        <f t="shared" si="5"/>
        <v>Prechiusura al ° trimestre 2022</v>
      </c>
      <c r="N47" s="4" t="str">
        <f t="shared" si="3"/>
        <v>Sottoindicatore 2.4:</v>
      </c>
      <c r="O47" s="4" t="str">
        <f t="shared" si="3"/>
        <v>Altri servizi sanitari e sociosanitari a rilevanza sanitaria / Ricavi della gestione caratteristica</v>
      </c>
      <c r="P47" s="2">
        <f>E33</f>
        <v>0</v>
      </c>
      <c r="Q47" s="3">
        <f>E34</f>
        <v>0</v>
      </c>
      <c r="R47" s="2" t="e">
        <f>I33</f>
        <v>#DIV/0!</v>
      </c>
    </row>
    <row r="48" spans="1:18" ht="33" x14ac:dyDescent="0.3">
      <c r="A48" s="17" t="s">
        <v>10</v>
      </c>
      <c r="B48" s="16" t="s">
        <v>7</v>
      </c>
      <c r="C48" s="15">
        <f>+'[1]NI-San'!N397+'[1]NI-San'!N1607+'[1]NI-San'!N1729</f>
        <v>265522983</v>
      </c>
      <c r="D48" s="15">
        <f>+'[1]NI-San'!O397+'[1]NI-San'!O1607+'[1]NI-San'!O1729</f>
        <v>266025321</v>
      </c>
      <c r="E48" s="15">
        <f>+'[1]NI-San'!R397+'[1]NI-San'!R1607+'[1]NI-San'!R1729</f>
        <v>0</v>
      </c>
      <c r="F48" s="14"/>
      <c r="G48" s="13">
        <f>+C48/C49</f>
        <v>1.1477390874632716</v>
      </c>
      <c r="H48" s="13">
        <f>IF(D49=0,0,+D48/D49)</f>
        <v>1.1734797858453254</v>
      </c>
      <c r="I48" s="12" t="e">
        <f>+E48/E49</f>
        <v>#DIV/0!</v>
      </c>
      <c r="L48" s="4" t="str">
        <f t="shared" si="2"/>
        <v>922</v>
      </c>
      <c r="M48" s="4" t="str">
        <f t="shared" si="5"/>
        <v>Prechiusura al ° trimestre 2022</v>
      </c>
      <c r="N48" s="4" t="str">
        <f t="shared" si="3"/>
        <v>Sottoindicatore 2.5:</v>
      </c>
      <c r="O48" s="4" t="str">
        <f t="shared" si="3"/>
        <v>Servizi non sanitari / Ricavi della gestione caratteristica</v>
      </c>
      <c r="P48" s="2">
        <f>E36</f>
        <v>0</v>
      </c>
      <c r="Q48" s="3">
        <f>E37</f>
        <v>0</v>
      </c>
      <c r="R48" s="2" t="e">
        <f>I36</f>
        <v>#DIV/0!</v>
      </c>
    </row>
    <row r="49" spans="1:18" ht="33" x14ac:dyDescent="0.3">
      <c r="A49" s="11"/>
      <c r="B49" s="10" t="s">
        <v>9</v>
      </c>
      <c r="C49" s="9">
        <f>+C46</f>
        <v>231344376</v>
      </c>
      <c r="D49" s="9">
        <f>+D46</f>
        <v>226697830</v>
      </c>
      <c r="E49" s="9">
        <f>+E46</f>
        <v>0</v>
      </c>
      <c r="F49" s="8"/>
      <c r="G49" s="7"/>
      <c r="H49" s="7"/>
      <c r="I49" s="6"/>
      <c r="L49" s="4" t="str">
        <f t="shared" si="2"/>
        <v>922</v>
      </c>
      <c r="M49" s="4" t="str">
        <f t="shared" si="5"/>
        <v>Prechiusura al ° trimestre 2022</v>
      </c>
      <c r="N49" s="4" t="str">
        <f t="shared" si="3"/>
        <v>Sottoindicatore 2.6:</v>
      </c>
      <c r="O49" s="4" t="str">
        <f t="shared" si="3"/>
        <v>Consulenze, Collaborazioni,  Interinale e altre prestazioni di lavoro non sanitarie / Ricavi della gestione caratteristica</v>
      </c>
      <c r="P49" s="2">
        <f>E39</f>
        <v>0</v>
      </c>
      <c r="Q49" s="3">
        <f>E40</f>
        <v>0</v>
      </c>
      <c r="R49" s="2" t="e">
        <f>I39</f>
        <v>#DIV/0!</v>
      </c>
    </row>
    <row r="50" spans="1:18" ht="33" x14ac:dyDescent="0.3">
      <c r="B50" s="19"/>
      <c r="C50" s="18"/>
      <c r="D50" s="18"/>
      <c r="E50" s="18"/>
      <c r="G50" s="5"/>
      <c r="H50" s="5"/>
      <c r="I50" s="5"/>
      <c r="L50" s="4" t="str">
        <f t="shared" si="2"/>
        <v>922</v>
      </c>
      <c r="M50" s="4" t="str">
        <f t="shared" si="5"/>
        <v>Prechiusura al ° trimestre 2022</v>
      </c>
      <c r="N50" s="4" t="str">
        <f t="shared" si="3"/>
        <v>Sottoindicatore 2.7:</v>
      </c>
      <c r="O50" s="4" t="str">
        <f t="shared" si="3"/>
        <v>Manutenzione e riparazione (ordinaria esternalizzata) / Ricavi della gestione caratteristica</v>
      </c>
      <c r="P50" s="2">
        <f>E42</f>
        <v>0</v>
      </c>
      <c r="Q50" s="3">
        <f>E43</f>
        <v>0</v>
      </c>
      <c r="R50" s="2" t="e">
        <f>I42</f>
        <v>#DIV/0!</v>
      </c>
    </row>
    <row r="51" spans="1:18" ht="33" x14ac:dyDescent="0.3">
      <c r="A51" s="17" t="s">
        <v>8</v>
      </c>
      <c r="B51" s="16" t="s">
        <v>7</v>
      </c>
      <c r="C51" s="15">
        <f>+C48</f>
        <v>265522983</v>
      </c>
      <c r="D51" s="15">
        <f>+D48</f>
        <v>266025321</v>
      </c>
      <c r="E51" s="15">
        <f>+E48</f>
        <v>0</v>
      </c>
      <c r="F51" s="14"/>
      <c r="G51" s="13">
        <f>+C51/C52</f>
        <v>1.0458644992358406</v>
      </c>
      <c r="H51" s="13">
        <f>IF(D52=0,0,+D51/D52)</f>
        <v>1.0503257824150696</v>
      </c>
      <c r="I51" s="12" t="e">
        <f>+E51/E52</f>
        <v>#DIV/0!</v>
      </c>
      <c r="L51" s="4" t="str">
        <f t="shared" si="2"/>
        <v>922</v>
      </c>
      <c r="M51" s="4" t="str">
        <f t="shared" si="5"/>
        <v>Prechiusura al ° trimestre 2022</v>
      </c>
      <c r="N51" s="4" t="str">
        <f t="shared" si="3"/>
        <v>Sottoindicatore 2.8:</v>
      </c>
      <c r="O51" s="4" t="str">
        <f t="shared" si="3"/>
        <v>Godimento di beni di terzi / Ricavi della gestione caratteristica</v>
      </c>
      <c r="P51" s="2">
        <f>E45</f>
        <v>0</v>
      </c>
      <c r="Q51" s="3">
        <f>E46</f>
        <v>0</v>
      </c>
      <c r="R51" s="2" t="e">
        <f>I45</f>
        <v>#DIV/0!</v>
      </c>
    </row>
    <row r="52" spans="1:18" ht="33" x14ac:dyDescent="0.3">
      <c r="A52" s="11"/>
      <c r="B52" s="10" t="s">
        <v>6</v>
      </c>
      <c r="C52" s="9">
        <f>+'[1]NI-San'!N1746</f>
        <v>253878952</v>
      </c>
      <c r="D52" s="9">
        <f>+'[1]NI-San'!O1746</f>
        <v>253278864</v>
      </c>
      <c r="E52" s="9">
        <f>+'[1]NI-San'!R1746</f>
        <v>0</v>
      </c>
      <c r="F52" s="8"/>
      <c r="G52" s="7"/>
      <c r="H52" s="7"/>
      <c r="I52" s="6"/>
      <c r="L52" s="4" t="str">
        <f t="shared" si="2"/>
        <v>922</v>
      </c>
      <c r="M52" s="4" t="str">
        <f t="shared" si="5"/>
        <v>Prechiusura al ° trimestre 2022</v>
      </c>
      <c r="N52" s="4" t="str">
        <f t="shared" si="3"/>
        <v>Indicatore 3</v>
      </c>
      <c r="O52" s="4" t="str">
        <f t="shared" si="3"/>
        <v>Costi caratteristici / Ricavi della gestione caratteristica</v>
      </c>
      <c r="P52" s="2">
        <f>E48</f>
        <v>0</v>
      </c>
      <c r="Q52" s="3">
        <f>E49</f>
        <v>0</v>
      </c>
      <c r="R52" s="2" t="e">
        <f>I48</f>
        <v>#DIV/0!</v>
      </c>
    </row>
    <row r="53" spans="1:18" ht="33" x14ac:dyDescent="0.3">
      <c r="G53" s="5"/>
      <c r="H53" s="5"/>
      <c r="I53" s="5"/>
      <c r="L53" s="4" t="str">
        <f t="shared" si="2"/>
        <v>922</v>
      </c>
      <c r="M53" s="4" t="str">
        <f t="shared" si="5"/>
        <v>Prechiusura al ° trimestre 2022</v>
      </c>
      <c r="N53" s="4" t="str">
        <f t="shared" si="3"/>
        <v>Indicatore 4</v>
      </c>
      <c r="O53" s="4" t="str">
        <f t="shared" si="3"/>
        <v>Costi caratteristici / Totale costi al netto amm.ti sterilizzati</v>
      </c>
      <c r="P53" s="2">
        <f>E51</f>
        <v>0</v>
      </c>
      <c r="Q53" s="3">
        <f>E52</f>
        <v>0</v>
      </c>
      <c r="R53" s="2" t="e">
        <f>I51</f>
        <v>#DIV/0!</v>
      </c>
    </row>
    <row r="56" spans="1:18" x14ac:dyDescent="0.3">
      <c r="A56" s="1" t="s">
        <v>5</v>
      </c>
    </row>
    <row r="57" spans="1:18" ht="35.25" customHeight="1" x14ac:dyDescent="0.3">
      <c r="A57" s="54" t="s">
        <v>4</v>
      </c>
      <c r="B57" s="54"/>
      <c r="C57" s="54"/>
      <c r="D57" s="54"/>
      <c r="E57" s="54"/>
      <c r="F57" s="54"/>
      <c r="G57" s="54"/>
      <c r="H57" s="54"/>
      <c r="I57" s="54"/>
    </row>
    <row r="58" spans="1:18" ht="16.5" customHeight="1" x14ac:dyDescent="0.3">
      <c r="A58" s="54" t="s">
        <v>3</v>
      </c>
      <c r="B58" s="54"/>
      <c r="C58" s="54"/>
      <c r="D58" s="54"/>
      <c r="E58" s="54"/>
      <c r="F58" s="54"/>
      <c r="G58" s="54"/>
      <c r="H58" s="54"/>
      <c r="I58" s="54"/>
    </row>
    <row r="59" spans="1:18" ht="37.5" customHeight="1" x14ac:dyDescent="0.3">
      <c r="A59" s="54" t="s">
        <v>2</v>
      </c>
      <c r="B59" s="54"/>
      <c r="C59" s="54"/>
      <c r="D59" s="54"/>
      <c r="E59" s="54"/>
      <c r="F59" s="54"/>
      <c r="G59" s="54"/>
      <c r="H59" s="54"/>
      <c r="I59" s="54"/>
    </row>
    <row r="60" spans="1:18" ht="16.5" customHeight="1" x14ac:dyDescent="0.3">
      <c r="A60" s="54" t="s">
        <v>1</v>
      </c>
      <c r="B60" s="54"/>
      <c r="C60" s="54"/>
      <c r="D60" s="54"/>
      <c r="E60" s="54"/>
      <c r="F60" s="54"/>
      <c r="G60" s="54"/>
      <c r="H60" s="54"/>
      <c r="I60" s="54"/>
    </row>
    <row r="61" spans="1:18" ht="16.5" customHeight="1" x14ac:dyDescent="0.3">
      <c r="A61" s="54" t="s">
        <v>0</v>
      </c>
      <c r="B61" s="54"/>
      <c r="C61" s="54"/>
      <c r="D61" s="54"/>
      <c r="E61" s="54"/>
      <c r="F61" s="54"/>
      <c r="G61" s="54"/>
      <c r="H61" s="54"/>
      <c r="I61" s="54"/>
    </row>
  </sheetData>
  <sheetProtection password="D544" sheet="1"/>
  <mergeCells count="17">
    <mergeCell ref="A60:I60"/>
    <mergeCell ref="A61:I61"/>
    <mergeCell ref="A21:A22"/>
    <mergeCell ref="A24:A25"/>
    <mergeCell ref="A27:A28"/>
    <mergeCell ref="A30:A31"/>
    <mergeCell ref="A33:A34"/>
    <mergeCell ref="A36:A37"/>
    <mergeCell ref="A57:I57"/>
    <mergeCell ref="A58:I58"/>
    <mergeCell ref="A59:I59"/>
    <mergeCell ref="A15:A16"/>
    <mergeCell ref="A18:A19"/>
    <mergeCell ref="A1:I1"/>
    <mergeCell ref="A6:A7"/>
    <mergeCell ref="A9:A10"/>
    <mergeCell ref="A12:A13"/>
  </mergeCells>
  <printOptions horizontalCentered="1"/>
  <pageMargins left="0.55118110236220474" right="0.51181102362204722" top="0.47244094488188981" bottom="0.55118110236220474" header="0.15748031496062992" footer="0.23622047244094491"/>
  <pageSetup paperSize="9" scale="69" fitToHeight="2" orientation="portrait" horizontalDpi="300" verticalDpi="30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INDICATORI IRCCS</vt:lpstr>
      <vt:lpstr>'INDICATORI IRCCS'!Area_stampa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pezzanolorella</dc:creator>
  <cp:lastModifiedBy>pezzanolorella</cp:lastModifiedBy>
  <cp:lastPrinted>2023-06-07T10:16:38Z</cp:lastPrinted>
  <dcterms:created xsi:type="dcterms:W3CDTF">2023-06-07T10:13:15Z</dcterms:created>
  <dcterms:modified xsi:type="dcterms:W3CDTF">2026-01-16T15:37:19Z</dcterms:modified>
</cp:coreProperties>
</file>